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ukada\OneDrive\Documents\Pagos\Sales\_DEMO\API\"/>
    </mc:Choice>
  </mc:AlternateContent>
  <xr:revisionPtr revIDLastSave="0" documentId="13_ncr:1_{EB53BE03-9092-4A75-85A0-0EE662679942}" xr6:coauthVersionLast="47" xr6:coauthVersionMax="47" xr10:uidLastSave="{00000000-0000-0000-0000-000000000000}"/>
  <bookViews>
    <workbookView xWindow="-27570" yWindow="495" windowWidth="26865" windowHeight="14535" xr2:uid="{048AAFE9-74DB-48DA-BB75-865CD8F0DB1B}"/>
  </bookViews>
  <sheets>
    <sheet name="Mortgage Loan Calculator" sheetId="2" r:id="rId1"/>
    <sheet name="Configuration" sheetId="1" state="hidden" r:id="rId2"/>
    <sheet name="Translation" sheetId="4" state="hidden" r:id="rId3"/>
    <sheet name="PSW_Sheet" sheetId="3" state="veryHidden" r:id="rId4"/>
  </sheets>
  <definedNames>
    <definedName name="actual_no_of_payments">'Mortgage Loan Calculator'!$H$11</definedName>
    <definedName name="actual_no_of_payments_label">Translation!$C$21</definedName>
    <definedName name="amortization_chart">'Mortgage Loan Calculator'!$P$16:$S$46</definedName>
    <definedName name="beginning_balance_label">Translation!$C$26</definedName>
    <definedName name="chart_title">Translation!$C$43</definedName>
    <definedName name="cumulative_interest_label">Translation!$C$34</definedName>
    <definedName name="cumulative_principal_label">Translation!$C$35</definedName>
    <definedName name="enable_optional_payment">Configuration!$C$5</definedName>
    <definedName name="enable_optional_payment_label">Translation!$C$45</definedName>
    <definedName name="enable_property_tax">Configuration!$C$6</definedName>
    <definedName name="enable_property_tax_label">Translation!$C$44</definedName>
    <definedName name="ending_balance">'Mortgage Loan Calculator'!$K$17:$K$376</definedName>
    <definedName name="ending_balance_label">Translation!$C$33</definedName>
    <definedName name="extra_payment_label">Translation!$C$27</definedName>
    <definedName name="extra_payments">'Mortgage Loan Calculator'!$D$14</definedName>
    <definedName name="extra_payments_label">Translation!$C$16</definedName>
    <definedName name="false_label">Translation!$C$42</definedName>
    <definedName name="interest_label">Translation!$C$31</definedName>
    <definedName name="interest_paid_label">Translation!$C$39</definedName>
    <definedName name="interest_rate">'Mortgage Loan Calculator'!$D$7</definedName>
    <definedName name="interest_rate_label">Translation!$C$11</definedName>
    <definedName name="language">Translation!$C$2</definedName>
    <definedName name="language_label">Translation!$C$4</definedName>
    <definedName name="language_list">Translation!$E$3:$F$3</definedName>
    <definedName name="lender_name">Configuration!$C$8</definedName>
    <definedName name="loan_amount">'Mortgage Loan Calculator'!$D$6</definedName>
    <definedName name="loan_amount_label">Translation!$C$10</definedName>
    <definedName name="loan_details_label">Translation!$C$8</definedName>
    <definedName name="loan_period">'Mortgage Loan Calculator'!$D$8</definedName>
    <definedName name="loan_period_label">Translation!$C$12</definedName>
    <definedName name="loan_start_date">'Mortgage Loan Calculator'!$D$10</definedName>
    <definedName name="loan_start_date_label">Translation!$C$14</definedName>
    <definedName name="loan_summary_label">Translation!$C$9</definedName>
    <definedName name="mortgage_loan_calculator_label">Translation!$C$7</definedName>
    <definedName name="payment_date_label">Translation!$C$25</definedName>
    <definedName name="payment_number_label">Translation!$C$24</definedName>
    <definedName name="payment_schedule_grid">'Mortgage Loan Calculator'!$B$16:$N$376</definedName>
    <definedName name="payments_per_year">'Mortgage Loan Calculator'!$D$9</definedName>
    <definedName name="payments_per_year_label">Translation!$C$13</definedName>
    <definedName name="principal_label">Translation!$C$32</definedName>
    <definedName name="principal_paid_label">Translation!$C$40</definedName>
    <definedName name="property_tax_amount">'Mortgage Loan Calculator'!$D$12</definedName>
    <definedName name="property_tax_amount_label">Translation!$C$15</definedName>
    <definedName name="property_tax_label">Translation!$C$29</definedName>
    <definedName name="remaining_label">Translation!$C$38</definedName>
    <definedName name="saved_off_years">'Mortgage Loan Calculator'!$H$12</definedName>
    <definedName name="saved_off_years_label">Translation!$C$22</definedName>
    <definedName name="scheduled_no_of_payments">'Mortgage Loan Calculator'!$H$10</definedName>
    <definedName name="scheduled_no_of_payments_label">Translation!$C$20</definedName>
    <definedName name="scheduled_payment_amt">'Mortgage Loan Calculator'!$H$6</definedName>
    <definedName name="scheduled_payment_amt_label">Translation!$C$17</definedName>
    <definedName name="scheduled_payment_label">Translation!$C$28</definedName>
    <definedName name="show_amortization_table_label">Translation!$C$6</definedName>
    <definedName name="show_detailed_options">Configuration!$C$4</definedName>
    <definedName name="show_detailed_options_label">Translation!$C$5</definedName>
    <definedName name="SpreadsheetWEBAction" hidden="1">PSW_Sheet!$K$1</definedName>
    <definedName name="SpreadsheetWEBApplicationId" hidden="1">PSW_Sheet!$F$1</definedName>
    <definedName name="SpreadsheetWEBAttachment" hidden="1">PSW_Sheet!$L$1</definedName>
    <definedName name="SpreadsheetwebCounter" hidden="1">PSW_Sheet!$O$1</definedName>
    <definedName name="SpreadsheetWEBDataEditID" hidden="1">PSW_Sheet!$H$1</definedName>
    <definedName name="SpreadsheetWEBDataID" hidden="1">PSW_Sheet!$G$1</definedName>
    <definedName name="SpreadsheetWEBInternalConnection" hidden="1">PSW_Sheet!$C$1</definedName>
    <definedName name="SpreadsheetwebNow" hidden="1">PSW_Sheet!$N$1</definedName>
    <definedName name="SpreadsheetWEBStatusIndex" hidden="1">PSW_Sheet!$I$1</definedName>
    <definedName name="SpreadsheetWEBUserEmail" hidden="1">PSW_Sheet!$J$1</definedName>
    <definedName name="SpreadsheetWEBUserInfo" hidden="1">PSW_Sheet!$M$1</definedName>
    <definedName name="SpreadsheetWEBUserName" hidden="1">PSW_Sheet!$D$1</definedName>
    <definedName name="SpreadsheetWEBUserRole" hidden="1">PSW_Sheet!$E$1</definedName>
    <definedName name="total_early_payments">'Mortgage Loan Calculator'!$H$13</definedName>
    <definedName name="total_early_payments_label">Translation!$C$23</definedName>
    <definedName name="total_interest">'Mortgage Loan Calculator'!$H$8</definedName>
    <definedName name="total_interest_label">Translation!$C$19</definedName>
    <definedName name="total_loan_payments">'Mortgage Loan Calculator'!$H$7</definedName>
    <definedName name="total_loan_payments_label">Translation!$C$18</definedName>
    <definedName name="total_payment_label">Translation!$C$30</definedName>
    <definedName name="true_label">Translation!$C$41</definedName>
    <definedName name="visible_label">Translation!$C$36</definedName>
    <definedName name="year_fixed_loan_term_label">Translation!$C$47</definedName>
    <definedName name="year_label">Translation!$C$37</definedName>
    <definedName name="your_monthly_payment_label">Translation!$C$46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7" i="2" l="1"/>
  <c r="I17" i="2" s="1"/>
  <c r="C4" i="4" a="1"/>
  <c r="E17" i="2" l="1"/>
  <c r="L17" i="2"/>
  <c r="C4" i="4"/>
  <c r="F4" i="2"/>
  <c r="B4" i="2" l="1"/>
  <c r="B2" i="2"/>
  <c r="S16" i="2"/>
  <c r="R16" i="2"/>
  <c r="Q16" i="2"/>
  <c r="P16" i="2"/>
  <c r="E16" i="2"/>
  <c r="J16" i="2"/>
  <c r="C16" i="2"/>
  <c r="F16" i="2"/>
  <c r="I16" i="2"/>
  <c r="L16" i="2"/>
  <c r="M16" i="2"/>
  <c r="B16" i="2"/>
  <c r="D16" i="2"/>
  <c r="G16" i="2"/>
  <c r="H16" i="2"/>
  <c r="K16" i="2"/>
  <c r="N16" i="2"/>
  <c r="C7" i="2"/>
  <c r="G7" i="2"/>
  <c r="C6" i="2"/>
  <c r="C8" i="2"/>
  <c r="C9" i="2"/>
  <c r="C10" i="2"/>
  <c r="C12" i="2"/>
  <c r="C14" i="2"/>
  <c r="G6" i="2"/>
  <c r="G8" i="2"/>
  <c r="G10" i="2"/>
  <c r="G11" i="2"/>
  <c r="G12" i="2"/>
  <c r="G13" i="2"/>
  <c r="G17" i="2"/>
  <c r="H17" i="2" s="1"/>
  <c r="J17" i="2" s="1"/>
  <c r="K17" i="2" s="1"/>
  <c r="D18" i="2" s="1"/>
  <c r="E18" i="2" s="1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G34" i="2"/>
  <c r="G35" i="2"/>
  <c r="G36" i="2"/>
  <c r="G37" i="2"/>
  <c r="G38" i="2"/>
  <c r="G39" i="2"/>
  <c r="G40" i="2"/>
  <c r="G41" i="2"/>
  <c r="G42" i="2"/>
  <c r="G43" i="2"/>
  <c r="G44" i="2"/>
  <c r="G45" i="2"/>
  <c r="G46" i="2"/>
  <c r="G47" i="2"/>
  <c r="G48" i="2"/>
  <c r="G49" i="2"/>
  <c r="G50" i="2"/>
  <c r="G51" i="2"/>
  <c r="G52" i="2"/>
  <c r="G53" i="2"/>
  <c r="G54" i="2"/>
  <c r="G55" i="2"/>
  <c r="G56" i="2"/>
  <c r="G57" i="2"/>
  <c r="G58" i="2"/>
  <c r="G59" i="2"/>
  <c r="G60" i="2"/>
  <c r="G61" i="2"/>
  <c r="G62" i="2"/>
  <c r="G63" i="2"/>
  <c r="G64" i="2"/>
  <c r="G65" i="2"/>
  <c r="G66" i="2"/>
  <c r="G67" i="2"/>
  <c r="G68" i="2"/>
  <c r="G69" i="2"/>
  <c r="G70" i="2"/>
  <c r="G71" i="2"/>
  <c r="G72" i="2"/>
  <c r="G73" i="2"/>
  <c r="G74" i="2"/>
  <c r="G75" i="2"/>
  <c r="G76" i="2"/>
  <c r="G77" i="2"/>
  <c r="G78" i="2"/>
  <c r="G79" i="2"/>
  <c r="G80" i="2"/>
  <c r="G81" i="2"/>
  <c r="G82" i="2"/>
  <c r="G83" i="2"/>
  <c r="G84" i="2"/>
  <c r="G85" i="2"/>
  <c r="G86" i="2"/>
  <c r="G87" i="2"/>
  <c r="G88" i="2"/>
  <c r="G89" i="2"/>
  <c r="G90" i="2"/>
  <c r="G91" i="2"/>
  <c r="G92" i="2"/>
  <c r="G93" i="2"/>
  <c r="G94" i="2"/>
  <c r="G95" i="2"/>
  <c r="G96" i="2"/>
  <c r="G97" i="2"/>
  <c r="G98" i="2"/>
  <c r="G99" i="2"/>
  <c r="G100" i="2"/>
  <c r="G101" i="2"/>
  <c r="G102" i="2"/>
  <c r="G103" i="2"/>
  <c r="G104" i="2"/>
  <c r="G105" i="2"/>
  <c r="G106" i="2"/>
  <c r="G107" i="2"/>
  <c r="G108" i="2"/>
  <c r="G109" i="2"/>
  <c r="G110" i="2"/>
  <c r="G111" i="2"/>
  <c r="G112" i="2"/>
  <c r="G113" i="2"/>
  <c r="G114" i="2"/>
  <c r="G115" i="2"/>
  <c r="G116" i="2"/>
  <c r="G117" i="2"/>
  <c r="G118" i="2"/>
  <c r="G119" i="2"/>
  <c r="G120" i="2"/>
  <c r="G121" i="2"/>
  <c r="G122" i="2"/>
  <c r="G123" i="2"/>
  <c r="G124" i="2"/>
  <c r="G125" i="2"/>
  <c r="G126" i="2"/>
  <c r="G127" i="2"/>
  <c r="G128" i="2"/>
  <c r="G129" i="2"/>
  <c r="G130" i="2"/>
  <c r="G131" i="2"/>
  <c r="G132" i="2"/>
  <c r="G133" i="2"/>
  <c r="G134" i="2"/>
  <c r="G135" i="2"/>
  <c r="G136" i="2"/>
  <c r="G137" i="2"/>
  <c r="G138" i="2"/>
  <c r="G139" i="2"/>
  <c r="G140" i="2"/>
  <c r="G141" i="2"/>
  <c r="G142" i="2"/>
  <c r="G143" i="2"/>
  <c r="G144" i="2"/>
  <c r="G145" i="2"/>
  <c r="G146" i="2"/>
  <c r="G147" i="2"/>
  <c r="G148" i="2"/>
  <c r="G149" i="2"/>
  <c r="G150" i="2"/>
  <c r="G151" i="2"/>
  <c r="G152" i="2"/>
  <c r="G153" i="2"/>
  <c r="G154" i="2"/>
  <c r="G155" i="2"/>
  <c r="G156" i="2"/>
  <c r="G157" i="2"/>
  <c r="G158" i="2"/>
  <c r="G159" i="2"/>
  <c r="G160" i="2"/>
  <c r="G161" i="2"/>
  <c r="G162" i="2"/>
  <c r="G163" i="2"/>
  <c r="G164" i="2"/>
  <c r="G165" i="2"/>
  <c r="G166" i="2"/>
  <c r="G167" i="2"/>
  <c r="G168" i="2"/>
  <c r="G169" i="2"/>
  <c r="G170" i="2"/>
  <c r="G171" i="2"/>
  <c r="G172" i="2"/>
  <c r="G173" i="2"/>
  <c r="G174" i="2"/>
  <c r="G175" i="2"/>
  <c r="G176" i="2"/>
  <c r="G177" i="2"/>
  <c r="G178" i="2"/>
  <c r="G179" i="2"/>
  <c r="G180" i="2"/>
  <c r="G181" i="2"/>
  <c r="G182" i="2"/>
  <c r="G183" i="2"/>
  <c r="G184" i="2"/>
  <c r="G185" i="2"/>
  <c r="G186" i="2"/>
  <c r="G187" i="2"/>
  <c r="G188" i="2"/>
  <c r="G189" i="2"/>
  <c r="G190" i="2"/>
  <c r="G191" i="2"/>
  <c r="G192" i="2"/>
  <c r="G193" i="2"/>
  <c r="G194" i="2"/>
  <c r="G195" i="2"/>
  <c r="G196" i="2"/>
  <c r="G197" i="2"/>
  <c r="G198" i="2"/>
  <c r="G199" i="2"/>
  <c r="G200" i="2"/>
  <c r="G201" i="2"/>
  <c r="G202" i="2"/>
  <c r="G203" i="2"/>
  <c r="G204" i="2"/>
  <c r="G205" i="2"/>
  <c r="G206" i="2"/>
  <c r="G207" i="2"/>
  <c r="G208" i="2"/>
  <c r="G209" i="2"/>
  <c r="G210" i="2"/>
  <c r="G211" i="2"/>
  <c r="G212" i="2"/>
  <c r="G213" i="2"/>
  <c r="G214" i="2"/>
  <c r="G215" i="2"/>
  <c r="G216" i="2"/>
  <c r="G217" i="2"/>
  <c r="G218" i="2"/>
  <c r="G219" i="2"/>
  <c r="G220" i="2"/>
  <c r="G221" i="2"/>
  <c r="G222" i="2"/>
  <c r="G223" i="2"/>
  <c r="G224" i="2"/>
  <c r="G225" i="2"/>
  <c r="G226" i="2"/>
  <c r="G227" i="2"/>
  <c r="G228" i="2"/>
  <c r="G229" i="2"/>
  <c r="G230" i="2"/>
  <c r="G231" i="2"/>
  <c r="G232" i="2"/>
  <c r="G233" i="2"/>
  <c r="G234" i="2"/>
  <c r="G235" i="2"/>
  <c r="G236" i="2"/>
  <c r="G237" i="2"/>
  <c r="G238" i="2"/>
  <c r="G239" i="2"/>
  <c r="G240" i="2"/>
  <c r="G241" i="2"/>
  <c r="G242" i="2"/>
  <c r="G243" i="2"/>
  <c r="G244" i="2"/>
  <c r="G245" i="2"/>
  <c r="G246" i="2"/>
  <c r="G247" i="2"/>
  <c r="G248" i="2"/>
  <c r="G249" i="2"/>
  <c r="G250" i="2"/>
  <c r="G251" i="2"/>
  <c r="G252" i="2"/>
  <c r="G253" i="2"/>
  <c r="G254" i="2"/>
  <c r="G255" i="2"/>
  <c r="G256" i="2"/>
  <c r="G257" i="2"/>
  <c r="G258" i="2"/>
  <c r="G259" i="2"/>
  <c r="G260" i="2"/>
  <c r="G261" i="2"/>
  <c r="G262" i="2"/>
  <c r="G263" i="2"/>
  <c r="G264" i="2"/>
  <c r="G265" i="2"/>
  <c r="G266" i="2"/>
  <c r="G267" i="2"/>
  <c r="G268" i="2"/>
  <c r="G269" i="2"/>
  <c r="G270" i="2"/>
  <c r="G271" i="2"/>
  <c r="G272" i="2"/>
  <c r="G273" i="2"/>
  <c r="G274" i="2"/>
  <c r="G275" i="2"/>
  <c r="G276" i="2"/>
  <c r="G277" i="2"/>
  <c r="G278" i="2"/>
  <c r="G279" i="2"/>
  <c r="G280" i="2"/>
  <c r="G281" i="2"/>
  <c r="G282" i="2"/>
  <c r="G283" i="2"/>
  <c r="G284" i="2"/>
  <c r="G285" i="2"/>
  <c r="G286" i="2"/>
  <c r="G287" i="2"/>
  <c r="G288" i="2"/>
  <c r="G289" i="2"/>
  <c r="G290" i="2"/>
  <c r="G291" i="2"/>
  <c r="G292" i="2"/>
  <c r="G293" i="2"/>
  <c r="G294" i="2"/>
  <c r="G295" i="2"/>
  <c r="G296" i="2"/>
  <c r="G297" i="2"/>
  <c r="G298" i="2"/>
  <c r="G299" i="2"/>
  <c r="G300" i="2"/>
  <c r="G301" i="2"/>
  <c r="G302" i="2"/>
  <c r="G303" i="2"/>
  <c r="G304" i="2"/>
  <c r="G305" i="2"/>
  <c r="G306" i="2"/>
  <c r="G307" i="2"/>
  <c r="G308" i="2"/>
  <c r="G309" i="2"/>
  <c r="G310" i="2"/>
  <c r="G311" i="2"/>
  <c r="G312" i="2"/>
  <c r="G313" i="2"/>
  <c r="G314" i="2"/>
  <c r="G315" i="2"/>
  <c r="G316" i="2"/>
  <c r="G317" i="2"/>
  <c r="G318" i="2"/>
  <c r="G319" i="2"/>
  <c r="G320" i="2"/>
  <c r="G321" i="2"/>
  <c r="G322" i="2"/>
  <c r="G323" i="2"/>
  <c r="G324" i="2"/>
  <c r="G325" i="2"/>
  <c r="G326" i="2"/>
  <c r="G327" i="2"/>
  <c r="G328" i="2"/>
  <c r="G329" i="2"/>
  <c r="G330" i="2"/>
  <c r="G331" i="2"/>
  <c r="G332" i="2"/>
  <c r="G333" i="2"/>
  <c r="G334" i="2"/>
  <c r="G335" i="2"/>
  <c r="G336" i="2"/>
  <c r="G337" i="2"/>
  <c r="G338" i="2"/>
  <c r="G339" i="2"/>
  <c r="G340" i="2"/>
  <c r="G341" i="2"/>
  <c r="G342" i="2"/>
  <c r="G343" i="2"/>
  <c r="G344" i="2"/>
  <c r="G345" i="2"/>
  <c r="G346" i="2"/>
  <c r="G347" i="2"/>
  <c r="G348" i="2"/>
  <c r="G349" i="2"/>
  <c r="G350" i="2"/>
  <c r="G351" i="2"/>
  <c r="G352" i="2"/>
  <c r="G353" i="2"/>
  <c r="G354" i="2"/>
  <c r="G355" i="2"/>
  <c r="G356" i="2"/>
  <c r="G357" i="2"/>
  <c r="G358" i="2"/>
  <c r="G359" i="2"/>
  <c r="G360" i="2"/>
  <c r="G361" i="2"/>
  <c r="G362" i="2"/>
  <c r="G363" i="2"/>
  <c r="G364" i="2"/>
  <c r="G365" i="2"/>
  <c r="G366" i="2"/>
  <c r="G367" i="2"/>
  <c r="G368" i="2"/>
  <c r="G369" i="2"/>
  <c r="G370" i="2"/>
  <c r="G371" i="2"/>
  <c r="G372" i="2"/>
  <c r="G373" i="2"/>
  <c r="G374" i="2"/>
  <c r="G375" i="2"/>
  <c r="G376" i="2"/>
  <c r="M17" i="2" l="1"/>
  <c r="I18" i="2"/>
  <c r="H18" i="2"/>
  <c r="H10" i="2"/>
  <c r="H6" i="2"/>
  <c r="D10" i="2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C204" i="2" s="1"/>
  <c r="C205" i="2" s="1"/>
  <c r="C206" i="2" s="1"/>
  <c r="C207" i="2" s="1"/>
  <c r="C208" i="2" s="1"/>
  <c r="C209" i="2" s="1"/>
  <c r="C210" i="2" s="1"/>
  <c r="C211" i="2" s="1"/>
  <c r="C212" i="2" s="1"/>
  <c r="C213" i="2" s="1"/>
  <c r="C214" i="2" s="1"/>
  <c r="C215" i="2" s="1"/>
  <c r="C216" i="2" s="1"/>
  <c r="C217" i="2" s="1"/>
  <c r="C218" i="2" s="1"/>
  <c r="C219" i="2" s="1"/>
  <c r="C220" i="2" s="1"/>
  <c r="C221" i="2" s="1"/>
  <c r="C222" i="2" s="1"/>
  <c r="C223" i="2" s="1"/>
  <c r="C224" i="2" s="1"/>
  <c r="C225" i="2" s="1"/>
  <c r="C226" i="2" s="1"/>
  <c r="C227" i="2" s="1"/>
  <c r="C228" i="2" s="1"/>
  <c r="C229" i="2" s="1"/>
  <c r="C230" i="2" s="1"/>
  <c r="C231" i="2" s="1"/>
  <c r="C232" i="2" s="1"/>
  <c r="C233" i="2" s="1"/>
  <c r="C234" i="2" s="1"/>
  <c r="C235" i="2" s="1"/>
  <c r="C236" i="2" s="1"/>
  <c r="C237" i="2" s="1"/>
  <c r="C238" i="2" s="1"/>
  <c r="C239" i="2" s="1"/>
  <c r="C240" i="2" s="1"/>
  <c r="C241" i="2" s="1"/>
  <c r="C242" i="2" s="1"/>
  <c r="C243" i="2" s="1"/>
  <c r="C244" i="2" s="1"/>
  <c r="C245" i="2" s="1"/>
  <c r="C246" i="2" s="1"/>
  <c r="C247" i="2" s="1"/>
  <c r="C248" i="2" s="1"/>
  <c r="C249" i="2" s="1"/>
  <c r="C250" i="2" s="1"/>
  <c r="C251" i="2" s="1"/>
  <c r="C252" i="2" s="1"/>
  <c r="C253" i="2" s="1"/>
  <c r="C254" i="2" s="1"/>
  <c r="C255" i="2" s="1"/>
  <c r="C256" i="2" s="1"/>
  <c r="C257" i="2" s="1"/>
  <c r="C258" i="2" s="1"/>
  <c r="C259" i="2" s="1"/>
  <c r="C260" i="2" s="1"/>
  <c r="C261" i="2" s="1"/>
  <c r="C262" i="2" s="1"/>
  <c r="C263" i="2" s="1"/>
  <c r="C264" i="2" s="1"/>
  <c r="C265" i="2" s="1"/>
  <c r="C266" i="2" s="1"/>
  <c r="C267" i="2" s="1"/>
  <c r="C268" i="2" s="1"/>
  <c r="C269" i="2" s="1"/>
  <c r="C270" i="2" s="1"/>
  <c r="C271" i="2" s="1"/>
  <c r="C272" i="2" s="1"/>
  <c r="C273" i="2" s="1"/>
  <c r="C274" i="2" s="1"/>
  <c r="C275" i="2" s="1"/>
  <c r="C276" i="2" s="1"/>
  <c r="C277" i="2" s="1"/>
  <c r="C278" i="2" s="1"/>
  <c r="C279" i="2" s="1"/>
  <c r="C280" i="2" s="1"/>
  <c r="C281" i="2" s="1"/>
  <c r="C282" i="2" s="1"/>
  <c r="C283" i="2" s="1"/>
  <c r="C284" i="2" s="1"/>
  <c r="C285" i="2" s="1"/>
  <c r="C286" i="2" s="1"/>
  <c r="C287" i="2" s="1"/>
  <c r="C288" i="2" s="1"/>
  <c r="C289" i="2" s="1"/>
  <c r="C290" i="2" s="1"/>
  <c r="C291" i="2" s="1"/>
  <c r="C292" i="2" s="1"/>
  <c r="C293" i="2" s="1"/>
  <c r="C294" i="2" s="1"/>
  <c r="C295" i="2" s="1"/>
  <c r="C296" i="2" s="1"/>
  <c r="C297" i="2" s="1"/>
  <c r="C298" i="2" s="1"/>
  <c r="C299" i="2" s="1"/>
  <c r="C300" i="2" s="1"/>
  <c r="C301" i="2" s="1"/>
  <c r="C302" i="2" s="1"/>
  <c r="C303" i="2" s="1"/>
  <c r="C304" i="2" s="1"/>
  <c r="C305" i="2" s="1"/>
  <c r="C306" i="2" s="1"/>
  <c r="C307" i="2" s="1"/>
  <c r="C308" i="2" s="1"/>
  <c r="C309" i="2" s="1"/>
  <c r="C310" i="2" s="1"/>
  <c r="C311" i="2" s="1"/>
  <c r="C312" i="2" s="1"/>
  <c r="C313" i="2" s="1"/>
  <c r="C314" i="2" s="1"/>
  <c r="C315" i="2" s="1"/>
  <c r="C316" i="2" s="1"/>
  <c r="C317" i="2" s="1"/>
  <c r="C318" i="2" s="1"/>
  <c r="C319" i="2" s="1"/>
  <c r="C320" i="2" s="1"/>
  <c r="C321" i="2" s="1"/>
  <c r="C322" i="2" s="1"/>
  <c r="C323" i="2" s="1"/>
  <c r="C324" i="2" s="1"/>
  <c r="C325" i="2" s="1"/>
  <c r="C326" i="2" s="1"/>
  <c r="C327" i="2" s="1"/>
  <c r="C328" i="2" s="1"/>
  <c r="C329" i="2" s="1"/>
  <c r="C330" i="2" s="1"/>
  <c r="C331" i="2" s="1"/>
  <c r="C332" i="2" s="1"/>
  <c r="C333" i="2" s="1"/>
  <c r="C334" i="2" s="1"/>
  <c r="C335" i="2" s="1"/>
  <c r="C336" i="2" s="1"/>
  <c r="C337" i="2" s="1"/>
  <c r="C338" i="2" s="1"/>
  <c r="C339" i="2" s="1"/>
  <c r="C340" i="2" s="1"/>
  <c r="C341" i="2" s="1"/>
  <c r="C342" i="2" s="1"/>
  <c r="C343" i="2" s="1"/>
  <c r="C344" i="2" s="1"/>
  <c r="C345" i="2" s="1"/>
  <c r="C346" i="2" s="1"/>
  <c r="C347" i="2" s="1"/>
  <c r="C348" i="2" s="1"/>
  <c r="C349" i="2" s="1"/>
  <c r="C350" i="2" s="1"/>
  <c r="C351" i="2" s="1"/>
  <c r="C352" i="2" s="1"/>
  <c r="C353" i="2" s="1"/>
  <c r="C354" i="2" s="1"/>
  <c r="C355" i="2" s="1"/>
  <c r="C356" i="2" s="1"/>
  <c r="C357" i="2" s="1"/>
  <c r="C358" i="2" s="1"/>
  <c r="C359" i="2" s="1"/>
  <c r="C360" i="2" s="1"/>
  <c r="C361" i="2" s="1"/>
  <c r="C362" i="2" s="1"/>
  <c r="C363" i="2" s="1"/>
  <c r="C364" i="2" s="1"/>
  <c r="C365" i="2" s="1"/>
  <c r="C366" i="2" s="1"/>
  <c r="C367" i="2" s="1"/>
  <c r="C368" i="2" s="1"/>
  <c r="C369" i="2" s="1"/>
  <c r="C370" i="2" s="1"/>
  <c r="C371" i="2" s="1"/>
  <c r="C372" i="2" s="1"/>
  <c r="C373" i="2" s="1"/>
  <c r="C374" i="2" s="1"/>
  <c r="C375" i="2" s="1"/>
  <c r="C376" i="2" s="1"/>
  <c r="J18" i="2" l="1"/>
  <c r="L18" i="2"/>
  <c r="F17" i="2"/>
  <c r="M18" i="2" l="1"/>
  <c r="K18" i="2"/>
  <c r="D19" i="2" s="1"/>
  <c r="E19" i="2" s="1"/>
  <c r="F33" i="2"/>
  <c r="F49" i="2"/>
  <c r="F65" i="2"/>
  <c r="F81" i="2"/>
  <c r="F97" i="2"/>
  <c r="F113" i="2"/>
  <c r="F129" i="2"/>
  <c r="F145" i="2"/>
  <c r="F161" i="2"/>
  <c r="F177" i="2"/>
  <c r="F193" i="2"/>
  <c r="F209" i="2"/>
  <c r="F225" i="2"/>
  <c r="F241" i="2"/>
  <c r="F257" i="2"/>
  <c r="F273" i="2"/>
  <c r="F289" i="2"/>
  <c r="F305" i="2"/>
  <c r="F321" i="2"/>
  <c r="F337" i="2"/>
  <c r="F353" i="2"/>
  <c r="F369" i="2"/>
  <c r="F18" i="2"/>
  <c r="F50" i="2"/>
  <c r="F66" i="2"/>
  <c r="F82" i="2"/>
  <c r="F98" i="2"/>
  <c r="F114" i="2"/>
  <c r="F130" i="2"/>
  <c r="F146" i="2"/>
  <c r="F162" i="2"/>
  <c r="F178" i="2"/>
  <c r="F210" i="2"/>
  <c r="F226" i="2"/>
  <c r="F242" i="2"/>
  <c r="F274" i="2"/>
  <c r="F306" i="2"/>
  <c r="F338" i="2"/>
  <c r="F370" i="2"/>
  <c r="F212" i="2"/>
  <c r="F356" i="2"/>
  <c r="F69" i="2"/>
  <c r="F117" i="2"/>
  <c r="F165" i="2"/>
  <c r="F245" i="2"/>
  <c r="F325" i="2"/>
  <c r="F61" i="2"/>
  <c r="F112" i="2"/>
  <c r="F368" i="2"/>
  <c r="F34" i="2"/>
  <c r="F194" i="2"/>
  <c r="F258" i="2"/>
  <c r="F290" i="2"/>
  <c r="F322" i="2"/>
  <c r="F354" i="2"/>
  <c r="F35" i="2"/>
  <c r="F67" i="2"/>
  <c r="F99" i="2"/>
  <c r="F131" i="2"/>
  <c r="F163" i="2"/>
  <c r="F195" i="2"/>
  <c r="F227" i="2"/>
  <c r="F259" i="2"/>
  <c r="F275" i="2"/>
  <c r="F307" i="2"/>
  <c r="F339" i="2"/>
  <c r="F371" i="2"/>
  <c r="F36" i="2"/>
  <c r="F84" i="2"/>
  <c r="F100" i="2"/>
  <c r="F148" i="2"/>
  <c r="F180" i="2"/>
  <c r="F228" i="2"/>
  <c r="F276" i="2"/>
  <c r="F308" i="2"/>
  <c r="F53" i="2"/>
  <c r="F133" i="2"/>
  <c r="F213" i="2"/>
  <c r="F293" i="2"/>
  <c r="F29" i="2"/>
  <c r="F365" i="2"/>
  <c r="F224" i="2"/>
  <c r="F336" i="2"/>
  <c r="F19" i="2"/>
  <c r="F51" i="2"/>
  <c r="F83" i="2"/>
  <c r="F115" i="2"/>
  <c r="F147" i="2"/>
  <c r="F179" i="2"/>
  <c r="F211" i="2"/>
  <c r="F243" i="2"/>
  <c r="F291" i="2"/>
  <c r="F323" i="2"/>
  <c r="F355" i="2"/>
  <c r="F52" i="2"/>
  <c r="F132" i="2"/>
  <c r="F196" i="2"/>
  <c r="F260" i="2"/>
  <c r="F324" i="2"/>
  <c r="F37" i="2"/>
  <c r="F149" i="2"/>
  <c r="F229" i="2"/>
  <c r="F309" i="2"/>
  <c r="F373" i="2"/>
  <c r="F77" i="2"/>
  <c r="F349" i="2"/>
  <c r="F192" i="2"/>
  <c r="F256" i="2"/>
  <c r="F20" i="2"/>
  <c r="F68" i="2"/>
  <c r="F116" i="2"/>
  <c r="F164" i="2"/>
  <c r="F244" i="2"/>
  <c r="F292" i="2"/>
  <c r="F340" i="2"/>
  <c r="F372" i="2"/>
  <c r="F85" i="2"/>
  <c r="F181" i="2"/>
  <c r="F261" i="2"/>
  <c r="F341" i="2"/>
  <c r="F157" i="2"/>
  <c r="F48" i="2"/>
  <c r="F21" i="2"/>
  <c r="F101" i="2"/>
  <c r="F197" i="2"/>
  <c r="F277" i="2"/>
  <c r="F357" i="2"/>
  <c r="F205" i="2"/>
  <c r="F317" i="2"/>
  <c r="F32" i="2"/>
  <c r="F22" i="2"/>
  <c r="F38" i="2"/>
  <c r="F54" i="2"/>
  <c r="F70" i="2"/>
  <c r="F86" i="2"/>
  <c r="F102" i="2"/>
  <c r="F118" i="2"/>
  <c r="F134" i="2"/>
  <c r="F150" i="2"/>
  <c r="F166" i="2"/>
  <c r="F182" i="2"/>
  <c r="F198" i="2"/>
  <c r="F214" i="2"/>
  <c r="F230" i="2"/>
  <c r="F246" i="2"/>
  <c r="F262" i="2"/>
  <c r="F278" i="2"/>
  <c r="F294" i="2"/>
  <c r="F310" i="2"/>
  <c r="F326" i="2"/>
  <c r="F342" i="2"/>
  <c r="F358" i="2"/>
  <c r="F374" i="2"/>
  <c r="F23" i="2"/>
  <c r="F39" i="2"/>
  <c r="F55" i="2"/>
  <c r="F71" i="2"/>
  <c r="F103" i="2"/>
  <c r="F119" i="2"/>
  <c r="F135" i="2"/>
  <c r="F151" i="2"/>
  <c r="F167" i="2"/>
  <c r="F183" i="2"/>
  <c r="F199" i="2"/>
  <c r="F215" i="2"/>
  <c r="F231" i="2"/>
  <c r="F247" i="2"/>
  <c r="F263" i="2"/>
  <c r="F279" i="2"/>
  <c r="F295" i="2"/>
  <c r="F311" i="2"/>
  <c r="F343" i="2"/>
  <c r="F359" i="2"/>
  <c r="F375" i="2"/>
  <c r="F170" i="2"/>
  <c r="F346" i="2"/>
  <c r="F203" i="2"/>
  <c r="F363" i="2"/>
  <c r="F108" i="2"/>
  <c r="F236" i="2"/>
  <c r="F332" i="2"/>
  <c r="F173" i="2"/>
  <c r="F333" i="2"/>
  <c r="F128" i="2"/>
  <c r="F87" i="2"/>
  <c r="F327" i="2"/>
  <c r="F154" i="2"/>
  <c r="F330" i="2"/>
  <c r="F219" i="2"/>
  <c r="F299" i="2"/>
  <c r="F44" i="2"/>
  <c r="F172" i="2"/>
  <c r="F268" i="2"/>
  <c r="F45" i="2"/>
  <c r="F221" i="2"/>
  <c r="F80" i="2"/>
  <c r="F352" i="2"/>
  <c r="F24" i="2"/>
  <c r="F40" i="2"/>
  <c r="F56" i="2"/>
  <c r="F72" i="2"/>
  <c r="F88" i="2"/>
  <c r="F104" i="2"/>
  <c r="F120" i="2"/>
  <c r="F136" i="2"/>
  <c r="F152" i="2"/>
  <c r="F168" i="2"/>
  <c r="F184" i="2"/>
  <c r="F200" i="2"/>
  <c r="F216" i="2"/>
  <c r="F232" i="2"/>
  <c r="F248" i="2"/>
  <c r="F264" i="2"/>
  <c r="F280" i="2"/>
  <c r="F296" i="2"/>
  <c r="F312" i="2"/>
  <c r="F328" i="2"/>
  <c r="F344" i="2"/>
  <c r="F360" i="2"/>
  <c r="F376" i="2"/>
  <c r="F202" i="2"/>
  <c r="F314" i="2"/>
  <c r="F171" i="2"/>
  <c r="F283" i="2"/>
  <c r="F60" i="2"/>
  <c r="F156" i="2"/>
  <c r="F252" i="2"/>
  <c r="F364" i="2"/>
  <c r="F93" i="2"/>
  <c r="F301" i="2"/>
  <c r="F208" i="2"/>
  <c r="F320" i="2"/>
  <c r="F25" i="2"/>
  <c r="F41" i="2"/>
  <c r="F57" i="2"/>
  <c r="F73" i="2"/>
  <c r="F89" i="2"/>
  <c r="F105" i="2"/>
  <c r="F121" i="2"/>
  <c r="F137" i="2"/>
  <c r="F153" i="2"/>
  <c r="F169" i="2"/>
  <c r="F185" i="2"/>
  <c r="F201" i="2"/>
  <c r="F217" i="2"/>
  <c r="F233" i="2"/>
  <c r="F249" i="2"/>
  <c r="F265" i="2"/>
  <c r="F281" i="2"/>
  <c r="F297" i="2"/>
  <c r="F313" i="2"/>
  <c r="F329" i="2"/>
  <c r="F345" i="2"/>
  <c r="F361" i="2"/>
  <c r="F26" i="2"/>
  <c r="F74" i="2"/>
  <c r="F122" i="2"/>
  <c r="F186" i="2"/>
  <c r="F234" i="2"/>
  <c r="F250" i="2"/>
  <c r="F282" i="2"/>
  <c r="F362" i="2"/>
  <c r="F139" i="2"/>
  <c r="F347" i="2"/>
  <c r="F124" i="2"/>
  <c r="F220" i="2"/>
  <c r="F300" i="2"/>
  <c r="F109" i="2"/>
  <c r="F285" i="2"/>
  <c r="F176" i="2"/>
  <c r="F288" i="2"/>
  <c r="F42" i="2"/>
  <c r="F58" i="2"/>
  <c r="F90" i="2"/>
  <c r="F106" i="2"/>
  <c r="F138" i="2"/>
  <c r="F218" i="2"/>
  <c r="F266" i="2"/>
  <c r="F298" i="2"/>
  <c r="F187" i="2"/>
  <c r="F331" i="2"/>
  <c r="F92" i="2"/>
  <c r="F188" i="2"/>
  <c r="F316" i="2"/>
  <c r="F125" i="2"/>
  <c r="F237" i="2"/>
  <c r="F160" i="2"/>
  <c r="F304" i="2"/>
  <c r="F27" i="2"/>
  <c r="F43" i="2"/>
  <c r="F59" i="2"/>
  <c r="F75" i="2"/>
  <c r="F91" i="2"/>
  <c r="F107" i="2"/>
  <c r="F123" i="2"/>
  <c r="F155" i="2"/>
  <c r="F235" i="2"/>
  <c r="F251" i="2"/>
  <c r="F267" i="2"/>
  <c r="F315" i="2"/>
  <c r="F76" i="2"/>
  <c r="F204" i="2"/>
  <c r="F348" i="2"/>
  <c r="F141" i="2"/>
  <c r="F253" i="2"/>
  <c r="F64" i="2"/>
  <c r="F28" i="2"/>
  <c r="F140" i="2"/>
  <c r="F284" i="2"/>
  <c r="F189" i="2"/>
  <c r="F144" i="2"/>
  <c r="F269" i="2"/>
  <c r="F30" i="2"/>
  <c r="F46" i="2"/>
  <c r="F62" i="2"/>
  <c r="F78" i="2"/>
  <c r="F94" i="2"/>
  <c r="F110" i="2"/>
  <c r="F126" i="2"/>
  <c r="F142" i="2"/>
  <c r="F158" i="2"/>
  <c r="F174" i="2"/>
  <c r="F190" i="2"/>
  <c r="F206" i="2"/>
  <c r="F222" i="2"/>
  <c r="F238" i="2"/>
  <c r="F254" i="2"/>
  <c r="F270" i="2"/>
  <c r="F286" i="2"/>
  <c r="F302" i="2"/>
  <c r="F318" i="2"/>
  <c r="F334" i="2"/>
  <c r="F350" i="2"/>
  <c r="F366" i="2"/>
  <c r="F240" i="2"/>
  <c r="F31" i="2"/>
  <c r="F47" i="2"/>
  <c r="F63" i="2"/>
  <c r="F79" i="2"/>
  <c r="F95" i="2"/>
  <c r="F111" i="2"/>
  <c r="F127" i="2"/>
  <c r="F143" i="2"/>
  <c r="F159" i="2"/>
  <c r="F175" i="2"/>
  <c r="F191" i="2"/>
  <c r="F207" i="2"/>
  <c r="F223" i="2"/>
  <c r="F239" i="2"/>
  <c r="F255" i="2"/>
  <c r="F271" i="2"/>
  <c r="F287" i="2"/>
  <c r="F303" i="2"/>
  <c r="F319" i="2"/>
  <c r="F335" i="2"/>
  <c r="F351" i="2"/>
  <c r="F367" i="2"/>
  <c r="F96" i="2"/>
  <c r="F272" i="2"/>
  <c r="I19" i="2" l="1"/>
  <c r="H19" i="2"/>
  <c r="J19" i="2" l="1"/>
  <c r="L19" i="2"/>
  <c r="M19" i="2" l="1"/>
  <c r="K19" i="2"/>
  <c r="D20" i="2" l="1"/>
  <c r="E20" i="2" s="1"/>
  <c r="I20" i="2" l="1"/>
  <c r="H20" i="2"/>
  <c r="L20" i="2" l="1"/>
  <c r="J20" i="2"/>
  <c r="M20" i="2" l="1"/>
  <c r="K20" i="2"/>
  <c r="D21" i="2" l="1"/>
  <c r="E21" i="2" s="1"/>
  <c r="I21" i="2" l="1"/>
  <c r="H21" i="2"/>
  <c r="J21" i="2" l="1"/>
  <c r="L21" i="2"/>
  <c r="M21" i="2" l="1"/>
  <c r="K21" i="2"/>
  <c r="D22" i="2" l="1"/>
  <c r="E22" i="2" s="1"/>
  <c r="I22" i="2" l="1"/>
  <c r="L22" i="2" s="1"/>
  <c r="H22" i="2"/>
  <c r="J22" i="2" l="1"/>
  <c r="M22" i="2" l="1"/>
  <c r="K22" i="2"/>
  <c r="D23" i="2" l="1"/>
  <c r="E23" i="2" s="1"/>
  <c r="I23" i="2" l="1"/>
  <c r="L23" i="2" s="1"/>
  <c r="H23" i="2"/>
  <c r="J23" i="2" l="1"/>
  <c r="M23" i="2" l="1"/>
  <c r="K23" i="2"/>
  <c r="D24" i="2" s="1"/>
  <c r="I24" i="2" l="1"/>
  <c r="L24" i="2" s="1"/>
  <c r="E24" i="2"/>
  <c r="H24" i="2" s="1"/>
  <c r="J24" i="2" s="1"/>
  <c r="M24" i="2" s="1"/>
  <c r="K24" i="2" l="1"/>
  <c r="D25" i="2" s="1"/>
  <c r="I25" i="2" l="1"/>
  <c r="L25" i="2" s="1"/>
  <c r="E25" i="2"/>
  <c r="H25" i="2"/>
  <c r="J25" i="2" l="1"/>
  <c r="M25" i="2" s="1"/>
  <c r="K25" i="2" l="1"/>
  <c r="D26" i="2" s="1"/>
  <c r="E26" i="2" s="1"/>
  <c r="H26" i="2" s="1"/>
  <c r="I26" i="2" l="1"/>
  <c r="L26" i="2" s="1"/>
  <c r="J26" i="2" l="1"/>
  <c r="M26" i="2" l="1"/>
  <c r="K26" i="2"/>
  <c r="D27" i="2" s="1"/>
  <c r="I27" i="2" l="1"/>
  <c r="L27" i="2" s="1"/>
  <c r="E27" i="2"/>
  <c r="H27" i="2" l="1"/>
  <c r="J27" i="2" s="1"/>
  <c r="M27" i="2" s="1"/>
  <c r="K27" i="2"/>
  <c r="D28" i="2" s="1"/>
  <c r="E28" i="2" l="1"/>
  <c r="I28" i="2"/>
  <c r="L28" i="2" s="1"/>
  <c r="H28" i="2" l="1"/>
  <c r="J28" i="2" s="1"/>
  <c r="M28" i="2" s="1"/>
  <c r="K28" i="2"/>
  <c r="D29" i="2" s="1"/>
  <c r="E29" i="2" l="1"/>
  <c r="H29" i="2" s="1"/>
  <c r="I29" i="2"/>
  <c r="L29" i="2" s="1"/>
  <c r="J29" i="2" l="1"/>
  <c r="K29" i="2" l="1"/>
  <c r="D30" i="2" s="1"/>
  <c r="M29" i="2"/>
  <c r="E30" i="2" l="1"/>
  <c r="H30" i="2" s="1"/>
  <c r="I30" i="2"/>
  <c r="L30" i="2" s="1"/>
  <c r="J30" i="2" l="1"/>
  <c r="K30" i="2" l="1"/>
  <c r="D31" i="2" s="1"/>
  <c r="M30" i="2"/>
  <c r="E31" i="2" l="1"/>
  <c r="H31" i="2" s="1"/>
  <c r="I31" i="2"/>
  <c r="L31" i="2" s="1"/>
  <c r="J31" i="2" l="1"/>
  <c r="M31" i="2" l="1"/>
  <c r="K31" i="2"/>
  <c r="D32" i="2" s="1"/>
  <c r="E32" i="2" l="1"/>
  <c r="H32" i="2" s="1"/>
  <c r="I32" i="2"/>
  <c r="L32" i="2" s="1"/>
  <c r="J32" i="2" l="1"/>
  <c r="K32" i="2" l="1"/>
  <c r="D33" i="2" s="1"/>
  <c r="M32" i="2"/>
  <c r="E33" i="2" l="1"/>
  <c r="I33" i="2"/>
  <c r="L33" i="2" s="1"/>
  <c r="H33" i="2" l="1"/>
  <c r="J33" i="2" s="1"/>
  <c r="M33" i="2" s="1"/>
  <c r="K33" i="2"/>
  <c r="D34" i="2" s="1"/>
  <c r="E34" i="2" l="1"/>
  <c r="I34" i="2"/>
  <c r="L34" i="2" s="1"/>
  <c r="H34" i="2" l="1"/>
  <c r="J34" i="2" s="1"/>
  <c r="M34" i="2" s="1"/>
  <c r="K34" i="2"/>
  <c r="D35" i="2" s="1"/>
  <c r="E35" i="2" l="1"/>
  <c r="H35" i="2" s="1"/>
  <c r="I35" i="2"/>
  <c r="L35" i="2" s="1"/>
  <c r="J35" i="2" l="1"/>
  <c r="M35" i="2" l="1"/>
  <c r="K35" i="2"/>
  <c r="D36" i="2" s="1"/>
  <c r="E36" i="2" l="1"/>
  <c r="H36" i="2" s="1"/>
  <c r="I36" i="2"/>
  <c r="L36" i="2" s="1"/>
  <c r="J36" i="2" l="1"/>
  <c r="M36" i="2" l="1"/>
  <c r="K36" i="2"/>
  <c r="D37" i="2" s="1"/>
  <c r="E37" i="2" l="1"/>
  <c r="H37" i="2" s="1"/>
  <c r="I37" i="2"/>
  <c r="L37" i="2" s="1"/>
  <c r="J37" i="2" l="1"/>
  <c r="M37" i="2" s="1"/>
  <c r="K37" i="2"/>
  <c r="D38" i="2" s="1"/>
  <c r="E38" i="2" s="1"/>
  <c r="H38" i="2" s="1"/>
  <c r="I38" i="2" l="1"/>
  <c r="L38" i="2" s="1"/>
  <c r="J38" i="2" l="1"/>
  <c r="K38" i="2" s="1"/>
  <c r="D39" i="2" s="1"/>
  <c r="E39" i="2" s="1"/>
  <c r="M38" i="2"/>
  <c r="H39" i="2" l="1"/>
  <c r="I39" i="2"/>
  <c r="L39" i="2" s="1"/>
  <c r="J39" i="2" l="1"/>
  <c r="M39" i="2" l="1"/>
  <c r="K39" i="2"/>
  <c r="D40" i="2" s="1"/>
  <c r="E40" i="2" s="1"/>
  <c r="I40" i="2" l="1"/>
  <c r="L40" i="2" s="1"/>
  <c r="H40" i="2"/>
  <c r="J40" i="2" l="1"/>
  <c r="K40" i="2" s="1"/>
  <c r="D41" i="2" s="1"/>
  <c r="E41" i="2" s="1"/>
  <c r="H41" i="2" s="1"/>
  <c r="M40" i="2"/>
  <c r="I41" i="2" l="1"/>
  <c r="L41" i="2" s="1"/>
  <c r="J41" i="2" l="1"/>
  <c r="K41" i="2" s="1"/>
  <c r="D42" i="2" s="1"/>
  <c r="E42" i="2" s="1"/>
  <c r="M41" i="2"/>
  <c r="I42" i="2" l="1"/>
  <c r="L42" i="2" s="1"/>
  <c r="H42" i="2"/>
  <c r="J42" i="2" l="1"/>
  <c r="M42" i="2" l="1"/>
  <c r="K42" i="2"/>
  <c r="D43" i="2" s="1"/>
  <c r="E43" i="2" s="1"/>
  <c r="H43" i="2" l="1"/>
  <c r="I43" i="2"/>
  <c r="L43" i="2" s="1"/>
  <c r="J43" i="2" l="1"/>
  <c r="M43" i="2" l="1"/>
  <c r="K43" i="2"/>
  <c r="D44" i="2" s="1"/>
  <c r="E44" i="2" s="1"/>
  <c r="I44" i="2" l="1"/>
  <c r="L44" i="2" s="1"/>
  <c r="H44" i="2"/>
  <c r="J44" i="2" l="1"/>
  <c r="M44" i="2" l="1"/>
  <c r="K44" i="2"/>
  <c r="D45" i="2" s="1"/>
  <c r="E45" i="2" s="1"/>
  <c r="I45" i="2" l="1"/>
  <c r="L45" i="2" s="1"/>
  <c r="H45" i="2"/>
  <c r="J45" i="2" l="1"/>
  <c r="K45" i="2" s="1"/>
  <c r="D46" i="2" s="1"/>
  <c r="E46" i="2" s="1"/>
  <c r="H46" i="2" s="1"/>
  <c r="M45" i="2"/>
  <c r="I46" i="2" l="1"/>
  <c r="L46" i="2" s="1"/>
  <c r="J46" i="2" l="1"/>
  <c r="K46" i="2" s="1"/>
  <c r="D47" i="2" s="1"/>
  <c r="E47" i="2" s="1"/>
  <c r="M46" i="2" l="1"/>
  <c r="H47" i="2"/>
  <c r="I47" i="2"/>
  <c r="L47" i="2" s="1"/>
  <c r="J47" i="2" l="1"/>
  <c r="M47" i="2" l="1"/>
  <c r="K47" i="2"/>
  <c r="D48" i="2" s="1"/>
  <c r="E48" i="2" s="1"/>
  <c r="H48" i="2" l="1"/>
  <c r="I48" i="2"/>
  <c r="L48" i="2" s="1"/>
  <c r="J48" i="2" l="1"/>
  <c r="M48" i="2" l="1"/>
  <c r="K48" i="2"/>
  <c r="D49" i="2" s="1"/>
  <c r="E49" i="2" s="1"/>
  <c r="I49" i="2" l="1"/>
  <c r="L49" i="2" s="1"/>
  <c r="H49" i="2"/>
  <c r="J49" i="2" l="1"/>
  <c r="M49" i="2" l="1"/>
  <c r="K49" i="2"/>
  <c r="D50" i="2" s="1"/>
  <c r="E50" i="2" s="1"/>
  <c r="H50" i="2" l="1"/>
  <c r="I50" i="2"/>
  <c r="L50" i="2" s="1"/>
  <c r="J50" i="2" l="1"/>
  <c r="M50" i="2" l="1"/>
  <c r="K50" i="2"/>
  <c r="D51" i="2" s="1"/>
  <c r="E51" i="2" s="1"/>
  <c r="H51" i="2" l="1"/>
  <c r="I51" i="2"/>
  <c r="L51" i="2" s="1"/>
  <c r="J51" i="2" l="1"/>
  <c r="M51" i="2" l="1"/>
  <c r="K51" i="2"/>
  <c r="D52" i="2" s="1"/>
  <c r="E52" i="2" s="1"/>
  <c r="I52" i="2" l="1"/>
  <c r="L52" i="2" s="1"/>
  <c r="H52" i="2"/>
  <c r="J52" i="2" l="1"/>
  <c r="M52" i="2" l="1"/>
  <c r="K52" i="2"/>
  <c r="D53" i="2" s="1"/>
  <c r="E53" i="2" s="1"/>
  <c r="I53" i="2" l="1"/>
  <c r="L53" i="2" s="1"/>
  <c r="H53" i="2"/>
  <c r="J53" i="2" l="1"/>
  <c r="M53" i="2" l="1"/>
  <c r="K53" i="2"/>
  <c r="D54" i="2" s="1"/>
  <c r="E54" i="2" s="1"/>
  <c r="H54" i="2" l="1"/>
  <c r="I54" i="2"/>
  <c r="L54" i="2" s="1"/>
  <c r="J54" i="2" l="1"/>
  <c r="M54" i="2" l="1"/>
  <c r="K54" i="2"/>
  <c r="D55" i="2" s="1"/>
  <c r="E55" i="2" l="1"/>
  <c r="H55" i="2" s="1"/>
  <c r="I55" i="2"/>
  <c r="L55" i="2" s="1"/>
  <c r="J55" i="2" l="1"/>
  <c r="K55" i="2" l="1"/>
  <c r="D56" i="2" s="1"/>
  <c r="M55" i="2"/>
  <c r="E56" i="2" l="1"/>
  <c r="H56" i="2" s="1"/>
  <c r="I56" i="2"/>
  <c r="L56" i="2" s="1"/>
  <c r="J56" i="2" l="1"/>
  <c r="M56" i="2" s="1"/>
  <c r="K56" i="2"/>
  <c r="D57" i="2" s="1"/>
  <c r="E57" i="2" s="1"/>
  <c r="H57" i="2" s="1"/>
  <c r="I57" i="2" l="1"/>
  <c r="L57" i="2" s="1"/>
  <c r="J57" i="2" l="1"/>
  <c r="K57" i="2"/>
  <c r="D58" i="2" s="1"/>
  <c r="E58" i="2" s="1"/>
  <c r="M57" i="2"/>
  <c r="H58" i="2" l="1"/>
  <c r="I58" i="2"/>
  <c r="L58" i="2" s="1"/>
  <c r="J58" i="2" l="1"/>
  <c r="M58" i="2" l="1"/>
  <c r="K58" i="2"/>
  <c r="D59" i="2" s="1"/>
  <c r="E59" i="2" s="1"/>
  <c r="H59" i="2" l="1"/>
  <c r="I59" i="2"/>
  <c r="L59" i="2" s="1"/>
  <c r="J59" i="2" l="1"/>
  <c r="M59" i="2" l="1"/>
  <c r="K59" i="2"/>
  <c r="D60" i="2" s="1"/>
  <c r="E60" i="2" s="1"/>
  <c r="H60" i="2" l="1"/>
  <c r="I60" i="2"/>
  <c r="L60" i="2" s="1"/>
  <c r="J60" i="2" l="1"/>
  <c r="M60" i="2" l="1"/>
  <c r="K60" i="2"/>
  <c r="D61" i="2" s="1"/>
  <c r="E61" i="2" s="1"/>
  <c r="I61" i="2" l="1"/>
  <c r="L61" i="2" s="1"/>
  <c r="H61" i="2"/>
  <c r="J61" i="2" l="1"/>
  <c r="M61" i="2" l="1"/>
  <c r="K61" i="2"/>
  <c r="D62" i="2" s="1"/>
  <c r="E62" i="2" s="1"/>
  <c r="H62" i="2" l="1"/>
  <c r="I62" i="2"/>
  <c r="L62" i="2" s="1"/>
  <c r="J62" i="2" l="1"/>
  <c r="M62" i="2" l="1"/>
  <c r="K62" i="2"/>
  <c r="D63" i="2" s="1"/>
  <c r="E63" i="2" s="1"/>
  <c r="H63" i="2" l="1"/>
  <c r="I63" i="2"/>
  <c r="L63" i="2" s="1"/>
  <c r="J63" i="2" l="1"/>
  <c r="K63" i="2" s="1"/>
  <c r="D64" i="2" s="1"/>
  <c r="E64" i="2" s="1"/>
  <c r="H64" i="2" s="1"/>
  <c r="M63" i="2"/>
  <c r="I64" i="2" l="1"/>
  <c r="L64" i="2" s="1"/>
  <c r="J64" i="2" l="1"/>
  <c r="M64" i="2"/>
  <c r="K64" i="2"/>
  <c r="D65" i="2" s="1"/>
  <c r="E65" i="2" s="1"/>
  <c r="H65" i="2" l="1"/>
  <c r="I65" i="2"/>
  <c r="L65" i="2" s="1"/>
  <c r="J65" i="2" l="1"/>
  <c r="M65" i="2" l="1"/>
  <c r="K65" i="2"/>
  <c r="D66" i="2" s="1"/>
  <c r="E66" i="2" s="1"/>
  <c r="H66" i="2" l="1"/>
  <c r="I66" i="2"/>
  <c r="L66" i="2" s="1"/>
  <c r="J66" i="2" l="1"/>
  <c r="M66" i="2" l="1"/>
  <c r="K66" i="2"/>
  <c r="D67" i="2" s="1"/>
  <c r="E67" i="2" s="1"/>
  <c r="I67" i="2" l="1"/>
  <c r="L67" i="2" s="1"/>
  <c r="H67" i="2"/>
  <c r="J67" i="2" l="1"/>
  <c r="M67" i="2" l="1"/>
  <c r="K67" i="2"/>
  <c r="D68" i="2" s="1"/>
  <c r="E68" i="2" s="1"/>
  <c r="H68" i="2" l="1"/>
  <c r="I68" i="2"/>
  <c r="L68" i="2" s="1"/>
  <c r="J68" i="2" l="1"/>
  <c r="M68" i="2" l="1"/>
  <c r="K68" i="2"/>
  <c r="D69" i="2" s="1"/>
  <c r="E69" i="2" s="1"/>
  <c r="I69" i="2" l="1"/>
  <c r="L69" i="2" s="1"/>
  <c r="H69" i="2"/>
  <c r="J69" i="2" l="1"/>
  <c r="K69" i="2" l="1"/>
  <c r="D70" i="2" s="1"/>
  <c r="E70" i="2" s="1"/>
  <c r="M69" i="2"/>
  <c r="I70" i="2" l="1"/>
  <c r="L70" i="2" s="1"/>
  <c r="H70" i="2"/>
  <c r="J70" i="2" l="1"/>
  <c r="K70" i="2" s="1"/>
  <c r="D71" i="2" s="1"/>
  <c r="E71" i="2" s="1"/>
  <c r="H71" i="2" s="1"/>
  <c r="M70" i="2"/>
  <c r="I71" i="2" l="1"/>
  <c r="L71" i="2" s="1"/>
  <c r="J71" i="2" l="1"/>
  <c r="K71" i="2" s="1"/>
  <c r="D72" i="2" s="1"/>
  <c r="E72" i="2" s="1"/>
  <c r="M71" i="2"/>
  <c r="H72" i="2" l="1"/>
  <c r="I72" i="2"/>
  <c r="L72" i="2" s="1"/>
  <c r="J72" i="2" l="1"/>
  <c r="M72" i="2" l="1"/>
  <c r="K72" i="2"/>
  <c r="D73" i="2" s="1"/>
  <c r="E73" i="2" s="1"/>
  <c r="I73" i="2" l="1"/>
  <c r="L73" i="2" s="1"/>
  <c r="H73" i="2"/>
  <c r="J73" i="2" l="1"/>
  <c r="M73" i="2" l="1"/>
  <c r="K73" i="2"/>
  <c r="D74" i="2" s="1"/>
  <c r="E74" i="2" s="1"/>
  <c r="I74" i="2" l="1"/>
  <c r="L74" i="2" s="1"/>
  <c r="H74" i="2"/>
  <c r="J74" i="2" l="1"/>
  <c r="M74" i="2" l="1"/>
  <c r="K74" i="2"/>
  <c r="D75" i="2" s="1"/>
  <c r="E75" i="2" s="1"/>
  <c r="H75" i="2" l="1"/>
  <c r="I75" i="2"/>
  <c r="L75" i="2" s="1"/>
  <c r="J75" i="2" l="1"/>
  <c r="M75" i="2" l="1"/>
  <c r="K75" i="2"/>
  <c r="D76" i="2" s="1"/>
  <c r="E76" i="2" s="1"/>
  <c r="I76" i="2" l="1"/>
  <c r="L76" i="2" s="1"/>
  <c r="H76" i="2"/>
  <c r="J76" i="2" l="1"/>
  <c r="M76" i="2" l="1"/>
  <c r="K76" i="2"/>
  <c r="D77" i="2" s="1"/>
  <c r="E77" i="2" s="1"/>
  <c r="I77" i="2" l="1"/>
  <c r="L77" i="2" s="1"/>
  <c r="H77" i="2"/>
  <c r="J77" i="2" l="1"/>
  <c r="K77" i="2" l="1"/>
  <c r="D78" i="2" s="1"/>
  <c r="E78" i="2" s="1"/>
  <c r="M77" i="2"/>
  <c r="I78" i="2" l="1"/>
  <c r="L78" i="2" s="1"/>
  <c r="H78" i="2"/>
  <c r="J78" i="2" l="1"/>
  <c r="M78" i="2" l="1"/>
  <c r="K78" i="2"/>
  <c r="D79" i="2" s="1"/>
  <c r="E79" i="2" s="1"/>
  <c r="H79" i="2" l="1"/>
  <c r="I79" i="2"/>
  <c r="L79" i="2" s="1"/>
  <c r="J79" i="2" l="1"/>
  <c r="M79" i="2" l="1"/>
  <c r="K79" i="2"/>
  <c r="D80" i="2" s="1"/>
  <c r="E80" i="2" s="1"/>
  <c r="I80" i="2" l="1"/>
  <c r="L80" i="2" s="1"/>
  <c r="H80" i="2"/>
  <c r="J80" i="2" l="1"/>
  <c r="K80" i="2" s="1"/>
  <c r="D81" i="2" s="1"/>
  <c r="E81" i="2" s="1"/>
  <c r="H81" i="2" s="1"/>
  <c r="M80" i="2" l="1"/>
  <c r="I81" i="2"/>
  <c r="L81" i="2" s="1"/>
  <c r="J81" i="2" l="1"/>
  <c r="K81" i="2"/>
  <c r="D82" i="2" s="1"/>
  <c r="E82" i="2" s="1"/>
  <c r="M81" i="2"/>
  <c r="H82" i="2" l="1"/>
  <c r="I82" i="2"/>
  <c r="L82" i="2" s="1"/>
  <c r="J82" i="2" l="1"/>
  <c r="K82" i="2" s="1"/>
  <c r="D83" i="2" s="1"/>
  <c r="E83" i="2" s="1"/>
  <c r="H83" i="2" s="1"/>
  <c r="M82" i="2" l="1"/>
  <c r="I83" i="2"/>
  <c r="L83" i="2" s="1"/>
  <c r="J83" i="2" l="1"/>
  <c r="K83" i="2" s="1"/>
  <c r="D84" i="2" s="1"/>
  <c r="E84" i="2" s="1"/>
  <c r="M83" i="2"/>
  <c r="H84" i="2" l="1"/>
  <c r="I84" i="2"/>
  <c r="L84" i="2" s="1"/>
  <c r="J84" i="2" l="1"/>
  <c r="M84" i="2" l="1"/>
  <c r="K84" i="2"/>
  <c r="D85" i="2" s="1"/>
  <c r="E85" i="2" s="1"/>
  <c r="I85" i="2" l="1"/>
  <c r="L85" i="2" s="1"/>
  <c r="H85" i="2"/>
  <c r="J85" i="2" l="1"/>
  <c r="K85" i="2" s="1"/>
  <c r="D86" i="2" s="1"/>
  <c r="E86" i="2" s="1"/>
  <c r="H86" i="2" s="1"/>
  <c r="M85" i="2" l="1"/>
  <c r="I86" i="2"/>
  <c r="L86" i="2" s="1"/>
  <c r="J86" i="2" l="1"/>
  <c r="K86" i="2" l="1"/>
  <c r="D87" i="2" s="1"/>
  <c r="M86" i="2"/>
  <c r="E87" i="2" l="1"/>
  <c r="I87" i="2"/>
  <c r="L87" i="2" s="1"/>
  <c r="H87" i="2" l="1"/>
  <c r="J87" i="2" s="1"/>
  <c r="M87" i="2" s="1"/>
  <c r="K87" i="2" l="1"/>
  <c r="D88" i="2" s="1"/>
  <c r="E88" i="2" s="1"/>
  <c r="I88" i="2" l="1"/>
  <c r="L88" i="2" s="1"/>
  <c r="H88" i="2"/>
  <c r="J88" i="2" s="1"/>
  <c r="M88" i="2" s="1"/>
  <c r="K88" i="2"/>
  <c r="D89" i="2" s="1"/>
  <c r="E89" i="2" l="1"/>
  <c r="H89" i="2" s="1"/>
  <c r="I89" i="2"/>
  <c r="L89" i="2" s="1"/>
  <c r="J89" i="2" l="1"/>
  <c r="K89" i="2" l="1"/>
  <c r="D90" i="2" s="1"/>
  <c r="M89" i="2"/>
  <c r="E90" i="2" l="1"/>
  <c r="H90" i="2" s="1"/>
  <c r="I90" i="2"/>
  <c r="L90" i="2" s="1"/>
  <c r="J90" i="2" l="1"/>
  <c r="M90" i="2" s="1"/>
  <c r="K90" i="2"/>
  <c r="D91" i="2" s="1"/>
  <c r="I91" i="2" l="1"/>
  <c r="L91" i="2" s="1"/>
  <c r="E91" i="2" l="1"/>
  <c r="H91" i="2" s="1"/>
  <c r="J91" i="2" s="1"/>
  <c r="K91" i="2" l="1"/>
  <c r="D92" i="2" s="1"/>
  <c r="M91" i="2"/>
  <c r="E92" i="2" l="1"/>
  <c r="I92" i="2"/>
  <c r="L92" i="2" s="1"/>
  <c r="H92" i="2" l="1"/>
  <c r="J92" i="2" s="1"/>
  <c r="M92" i="2" s="1"/>
  <c r="K92" i="2"/>
  <c r="D93" i="2" s="1"/>
  <c r="E93" i="2" l="1"/>
  <c r="I93" i="2"/>
  <c r="L93" i="2" s="1"/>
  <c r="H93" i="2" l="1"/>
  <c r="J93" i="2" s="1"/>
  <c r="M93" i="2" s="1"/>
  <c r="K93" i="2"/>
  <c r="D94" i="2" s="1"/>
  <c r="E94" i="2" l="1"/>
  <c r="I94" i="2"/>
  <c r="L94" i="2" s="1"/>
  <c r="H94" i="2" l="1"/>
  <c r="J94" i="2" s="1"/>
  <c r="M94" i="2" s="1"/>
  <c r="K94" i="2"/>
  <c r="D95" i="2" s="1"/>
  <c r="E95" i="2" l="1"/>
  <c r="I95" i="2"/>
  <c r="L95" i="2" s="1"/>
  <c r="H95" i="2" l="1"/>
  <c r="J95" i="2" s="1"/>
  <c r="K95" i="2" l="1"/>
  <c r="D96" i="2" s="1"/>
  <c r="M95" i="2"/>
  <c r="E96" i="2" l="1"/>
  <c r="I96" i="2"/>
  <c r="L96" i="2" s="1"/>
  <c r="H96" i="2" l="1"/>
  <c r="J96" i="2" s="1"/>
  <c r="M96" i="2" s="1"/>
  <c r="K96" i="2"/>
  <c r="D97" i="2" s="1"/>
  <c r="E97" i="2" l="1"/>
  <c r="I97" i="2"/>
  <c r="L97" i="2" s="1"/>
  <c r="H97" i="2" l="1"/>
  <c r="J97" i="2" s="1"/>
  <c r="M97" i="2" s="1"/>
  <c r="K97" i="2"/>
  <c r="D98" i="2" s="1"/>
  <c r="E98" i="2" l="1"/>
  <c r="K98" i="2" s="1"/>
  <c r="D99" i="2" s="1"/>
  <c r="E99" i="2" s="1"/>
  <c r="I98" i="2"/>
  <c r="L98" i="2" s="1"/>
  <c r="H98" i="2" l="1"/>
  <c r="J98" i="2" s="1"/>
  <c r="M98" i="2" s="1"/>
  <c r="I99" i="2"/>
  <c r="L99" i="2" s="1"/>
  <c r="H99" i="2" l="1"/>
  <c r="J99" i="2"/>
  <c r="M99" i="2" l="1"/>
  <c r="K99" i="2"/>
  <c r="D100" i="2" s="1"/>
  <c r="E100" i="2" s="1"/>
  <c r="I100" i="2" l="1"/>
  <c r="L100" i="2" s="1"/>
  <c r="H100" i="2" l="1"/>
  <c r="J100" i="2" s="1"/>
  <c r="M100" i="2" s="1"/>
  <c r="K100" i="2"/>
  <c r="D101" i="2" s="1"/>
  <c r="E101" i="2" s="1"/>
  <c r="I101" i="2" l="1"/>
  <c r="L101" i="2" s="1"/>
  <c r="H101" i="2" l="1"/>
  <c r="J101" i="2" s="1"/>
  <c r="M101" i="2" s="1"/>
  <c r="K101" i="2"/>
  <c r="D102" i="2" s="1"/>
  <c r="E102" i="2" s="1"/>
  <c r="I102" i="2" l="1"/>
  <c r="L102" i="2" s="1"/>
  <c r="H102" i="2" l="1"/>
  <c r="J102" i="2"/>
  <c r="M102" i="2" l="1"/>
  <c r="K102" i="2"/>
  <c r="D103" i="2" s="1"/>
  <c r="E103" i="2" s="1"/>
  <c r="I103" i="2" l="1"/>
  <c r="L103" i="2" s="1"/>
  <c r="H103" i="2" l="1"/>
  <c r="J103" i="2" s="1"/>
  <c r="M103" i="2" s="1"/>
  <c r="K103" i="2"/>
  <c r="D104" i="2" s="1"/>
  <c r="E104" i="2" s="1"/>
  <c r="I104" i="2" l="1"/>
  <c r="L104" i="2" s="1"/>
  <c r="H104" i="2" l="1"/>
  <c r="J104" i="2" s="1"/>
  <c r="M104" i="2" l="1"/>
  <c r="K104" i="2"/>
  <c r="D105" i="2" s="1"/>
  <c r="E105" i="2" s="1"/>
  <c r="I105" i="2" l="1"/>
  <c r="L105" i="2" s="1"/>
  <c r="H105" i="2" l="1"/>
  <c r="J105" i="2"/>
  <c r="M105" i="2" l="1"/>
  <c r="K105" i="2"/>
  <c r="D106" i="2" s="1"/>
  <c r="E106" i="2" s="1"/>
  <c r="I106" i="2" l="1"/>
  <c r="L106" i="2" s="1"/>
  <c r="H106" i="2" l="1"/>
  <c r="J106" i="2"/>
  <c r="M106" i="2" l="1"/>
  <c r="K106" i="2"/>
  <c r="D107" i="2" s="1"/>
  <c r="E107" i="2" s="1"/>
  <c r="I107" i="2" l="1"/>
  <c r="L107" i="2" s="1"/>
  <c r="K107" i="2"/>
  <c r="D108" i="2" s="1"/>
  <c r="E108" i="2" s="1"/>
  <c r="H107" i="2" l="1"/>
  <c r="J107" i="2" s="1"/>
  <c r="M107" i="2" s="1"/>
  <c r="I108" i="2"/>
  <c r="L108" i="2" s="1"/>
  <c r="H108" i="2" l="1"/>
  <c r="J108" i="2"/>
  <c r="K108" i="2" l="1"/>
  <c r="D109" i="2" s="1"/>
  <c r="E109" i="2" s="1"/>
  <c r="M108" i="2"/>
  <c r="I109" i="2" l="1"/>
  <c r="L109" i="2" s="1"/>
  <c r="H109" i="2" l="1"/>
  <c r="J109" i="2"/>
  <c r="K109" i="2" l="1"/>
  <c r="D110" i="2" s="1"/>
  <c r="E110" i="2" s="1"/>
  <c r="M109" i="2"/>
  <c r="I110" i="2" l="1"/>
  <c r="L110" i="2" s="1"/>
  <c r="H110" i="2" l="1"/>
  <c r="J110" i="2"/>
  <c r="M110" i="2" l="1"/>
  <c r="K110" i="2"/>
  <c r="D111" i="2" s="1"/>
  <c r="E111" i="2" s="1"/>
  <c r="I111" i="2" l="1"/>
  <c r="L111" i="2" s="1"/>
  <c r="H111" i="2"/>
  <c r="J111" i="2" s="1"/>
  <c r="M111" i="2" s="1"/>
  <c r="K111" i="2"/>
  <c r="D112" i="2" s="1"/>
  <c r="E112" i="2" s="1"/>
  <c r="I112" i="2" l="1"/>
  <c r="L112" i="2" s="1"/>
  <c r="H112" i="2" l="1"/>
  <c r="J112" i="2"/>
  <c r="M112" i="2" l="1"/>
  <c r="K112" i="2"/>
  <c r="D113" i="2" s="1"/>
  <c r="E113" i="2" s="1"/>
  <c r="I113" i="2" l="1"/>
  <c r="L113" i="2" s="1"/>
  <c r="H113" i="2"/>
  <c r="J113" i="2" l="1"/>
  <c r="M113" i="2" l="1"/>
  <c r="K113" i="2"/>
  <c r="D114" i="2" s="1"/>
  <c r="E114" i="2" s="1"/>
  <c r="I114" i="2" l="1"/>
  <c r="L114" i="2" s="1"/>
  <c r="H114" i="2" l="1"/>
  <c r="J114" i="2"/>
  <c r="M114" i="2" l="1"/>
  <c r="K114" i="2"/>
  <c r="D115" i="2" s="1"/>
  <c r="E115" i="2" s="1"/>
  <c r="I115" i="2" l="1"/>
  <c r="L115" i="2" s="1"/>
  <c r="H115" i="2" l="1"/>
  <c r="J115" i="2"/>
  <c r="M115" i="2" l="1"/>
  <c r="K115" i="2"/>
  <c r="D116" i="2" s="1"/>
  <c r="E116" i="2" s="1"/>
  <c r="I116" i="2" l="1"/>
  <c r="L116" i="2" s="1"/>
  <c r="H116" i="2" l="1"/>
  <c r="J116" i="2"/>
  <c r="M116" i="2" l="1"/>
  <c r="K116" i="2"/>
  <c r="D117" i="2" s="1"/>
  <c r="E117" i="2" s="1"/>
  <c r="I117" i="2" l="1"/>
  <c r="L117" i="2" s="1"/>
  <c r="H117" i="2" l="1"/>
  <c r="J117" i="2"/>
  <c r="M117" i="2" l="1"/>
  <c r="K117" i="2"/>
  <c r="D118" i="2" s="1"/>
  <c r="E118" i="2" s="1"/>
  <c r="I118" i="2" l="1"/>
  <c r="L118" i="2" s="1"/>
  <c r="H118" i="2" l="1"/>
  <c r="J118" i="2"/>
  <c r="M118" i="2" l="1"/>
  <c r="K118" i="2"/>
  <c r="D119" i="2" s="1"/>
  <c r="E119" i="2" s="1"/>
  <c r="I119" i="2" l="1"/>
  <c r="L119" i="2" s="1"/>
  <c r="H119" i="2"/>
  <c r="J119" i="2" s="1"/>
  <c r="M119" i="2" s="1"/>
  <c r="K119" i="2" l="1"/>
  <c r="D120" i="2" s="1"/>
  <c r="E120" i="2" s="1"/>
  <c r="I120" i="2" l="1"/>
  <c r="L120" i="2" s="1"/>
  <c r="H120" i="2" l="1"/>
  <c r="J120" i="2"/>
  <c r="M120" i="2" l="1"/>
  <c r="K120" i="2"/>
  <c r="D121" i="2" s="1"/>
  <c r="E121" i="2" s="1"/>
  <c r="I121" i="2" l="1"/>
  <c r="L121" i="2" s="1"/>
  <c r="H121" i="2" l="1"/>
  <c r="J121" i="2" s="1"/>
  <c r="M121" i="2" l="1"/>
  <c r="K121" i="2"/>
  <c r="D122" i="2" s="1"/>
  <c r="E122" i="2" s="1"/>
  <c r="I122" i="2" l="1"/>
  <c r="L122" i="2" s="1"/>
  <c r="H122" i="2"/>
  <c r="J122" i="2" l="1"/>
  <c r="M122" i="2" l="1"/>
  <c r="K122" i="2"/>
  <c r="D123" i="2" s="1"/>
  <c r="E123" i="2" s="1"/>
  <c r="I123" i="2" l="1"/>
  <c r="L123" i="2" s="1"/>
  <c r="H123" i="2" l="1"/>
  <c r="J123" i="2" s="1"/>
  <c r="M123" i="2" l="1"/>
  <c r="K123" i="2"/>
  <c r="D124" i="2" s="1"/>
  <c r="E124" i="2" s="1"/>
  <c r="I124" i="2" l="1"/>
  <c r="L124" i="2" s="1"/>
  <c r="K124" i="2"/>
  <c r="D125" i="2" s="1"/>
  <c r="E125" i="2" s="1"/>
  <c r="H124" i="2" l="1"/>
  <c r="J124" i="2" s="1"/>
  <c r="M124" i="2" s="1"/>
  <c r="I125" i="2"/>
  <c r="L125" i="2" s="1"/>
  <c r="K125" i="2"/>
  <c r="D126" i="2" s="1"/>
  <c r="E126" i="2" s="1"/>
  <c r="H125" i="2" l="1"/>
  <c r="J125" i="2" s="1"/>
  <c r="M125" i="2" s="1"/>
  <c r="I126" i="2"/>
  <c r="L126" i="2" s="1"/>
  <c r="H126" i="2" l="1"/>
  <c r="J126" i="2" s="1"/>
  <c r="M126" i="2" l="1"/>
  <c r="K126" i="2"/>
  <c r="D127" i="2" s="1"/>
  <c r="E127" i="2" s="1"/>
  <c r="I127" i="2" l="1"/>
  <c r="L127" i="2" s="1"/>
  <c r="H127" i="2" l="1"/>
  <c r="J127" i="2"/>
  <c r="M127" i="2" l="1"/>
  <c r="K127" i="2"/>
  <c r="D128" i="2" s="1"/>
  <c r="E128" i="2" s="1"/>
  <c r="I128" i="2" l="1"/>
  <c r="L128" i="2" s="1"/>
  <c r="H128" i="2" l="1"/>
  <c r="J128" i="2" s="1"/>
  <c r="K128" i="2" l="1"/>
  <c r="D129" i="2" s="1"/>
  <c r="E129" i="2" s="1"/>
  <c r="M128" i="2"/>
  <c r="I129" i="2" l="1"/>
  <c r="L129" i="2" s="1"/>
  <c r="H129" i="2" l="1"/>
  <c r="J129" i="2"/>
  <c r="M129" i="2" l="1"/>
  <c r="K129" i="2"/>
  <c r="D130" i="2" s="1"/>
  <c r="E130" i="2" s="1"/>
  <c r="I130" i="2" l="1"/>
  <c r="L130" i="2" s="1"/>
  <c r="H130" i="2" l="1"/>
  <c r="J130" i="2" s="1"/>
  <c r="M130" i="2"/>
  <c r="K130" i="2"/>
  <c r="D131" i="2" s="1"/>
  <c r="E131" i="2" s="1"/>
  <c r="I131" i="2" l="1"/>
  <c r="L131" i="2" s="1"/>
  <c r="K131" i="2"/>
  <c r="D132" i="2" s="1"/>
  <c r="E132" i="2" s="1"/>
  <c r="H131" i="2" l="1"/>
  <c r="J131" i="2" s="1"/>
  <c r="I132" i="2"/>
  <c r="L132" i="2" s="1"/>
  <c r="K132" i="2"/>
  <c r="D133" i="2" s="1"/>
  <c r="E133" i="2" s="1"/>
  <c r="M131" i="2"/>
  <c r="H132" i="2" l="1"/>
  <c r="J132" i="2" s="1"/>
  <c r="M132" i="2" s="1"/>
  <c r="I133" i="2"/>
  <c r="L133" i="2" s="1"/>
  <c r="H133" i="2" l="1"/>
  <c r="J133" i="2" s="1"/>
  <c r="K133" i="2"/>
  <c r="D134" i="2" s="1"/>
  <c r="E134" i="2" s="1"/>
  <c r="M133" i="2"/>
  <c r="I134" i="2" l="1"/>
  <c r="L134" i="2" s="1"/>
  <c r="H134" i="2" l="1"/>
  <c r="J134" i="2" s="1"/>
  <c r="M134" i="2"/>
  <c r="K134" i="2"/>
  <c r="D135" i="2" s="1"/>
  <c r="E135" i="2" s="1"/>
  <c r="I135" i="2" l="1"/>
  <c r="L135" i="2" s="1"/>
  <c r="H135" i="2" l="1"/>
  <c r="J135" i="2"/>
  <c r="M135" i="2" l="1"/>
  <c r="K135" i="2"/>
  <c r="D136" i="2" s="1"/>
  <c r="E136" i="2" s="1"/>
  <c r="K136" i="2" l="1"/>
  <c r="D137" i="2" s="1"/>
  <c r="E137" i="2" s="1"/>
  <c r="I136" i="2"/>
  <c r="L136" i="2" s="1"/>
  <c r="I137" i="2" l="1"/>
  <c r="K137" i="2"/>
  <c r="D138" i="2" s="1"/>
  <c r="E138" i="2" s="1"/>
  <c r="H136" i="2"/>
  <c r="J136" i="2" s="1"/>
  <c r="M136" i="2" s="1"/>
  <c r="K138" i="2" l="1"/>
  <c r="D139" i="2" s="1"/>
  <c r="E139" i="2" s="1"/>
  <c r="I138" i="2"/>
  <c r="H137" i="2"/>
  <c r="J137" i="2" s="1"/>
  <c r="M137" i="2" s="1"/>
  <c r="L137" i="2"/>
  <c r="L138" i="2" l="1"/>
  <c r="H138" i="2"/>
  <c r="J138" i="2" s="1"/>
  <c r="M138" i="2" s="1"/>
  <c r="I139" i="2"/>
  <c r="K139" i="2"/>
  <c r="D140" i="2" s="1"/>
  <c r="E140" i="2" s="1"/>
  <c r="I140" i="2" l="1"/>
  <c r="L140" i="2" s="1"/>
  <c r="K140" i="2"/>
  <c r="D141" i="2" s="1"/>
  <c r="E141" i="2" s="1"/>
  <c r="L139" i="2"/>
  <c r="H139" i="2"/>
  <c r="J139" i="2" s="1"/>
  <c r="M139" i="2" s="1"/>
  <c r="H140" i="2" l="1"/>
  <c r="J140" i="2" s="1"/>
  <c r="I141" i="2"/>
  <c r="K141" i="2"/>
  <c r="D142" i="2" s="1"/>
  <c r="E142" i="2" s="1"/>
  <c r="M140" i="2"/>
  <c r="I142" i="2" l="1"/>
  <c r="L142" i="2" s="1"/>
  <c r="K142" i="2"/>
  <c r="D143" i="2" s="1"/>
  <c r="E143" i="2" s="1"/>
  <c r="L141" i="2"/>
  <c r="H141" i="2"/>
  <c r="J141" i="2" s="1"/>
  <c r="M141" i="2" l="1"/>
  <c r="K143" i="2"/>
  <c r="D144" i="2" s="1"/>
  <c r="E144" i="2" s="1"/>
  <c r="I143" i="2"/>
  <c r="H142" i="2"/>
  <c r="J142" i="2" s="1"/>
  <c r="M142" i="2" s="1"/>
  <c r="L143" i="2" l="1"/>
  <c r="H143" i="2"/>
  <c r="J143" i="2" s="1"/>
  <c r="M143" i="2" s="1"/>
  <c r="I144" i="2"/>
  <c r="K144" i="2"/>
  <c r="D145" i="2" s="1"/>
  <c r="E145" i="2" s="1"/>
  <c r="I145" i="2" l="1"/>
  <c r="K145" i="2"/>
  <c r="D146" i="2" s="1"/>
  <c r="E146" i="2" s="1"/>
  <c r="H144" i="2"/>
  <c r="J144" i="2" s="1"/>
  <c r="M144" i="2" s="1"/>
  <c r="L144" i="2"/>
  <c r="K146" i="2" l="1"/>
  <c r="D147" i="2" s="1"/>
  <c r="E147" i="2" s="1"/>
  <c r="I146" i="2"/>
  <c r="L146" i="2" s="1"/>
  <c r="L145" i="2"/>
  <c r="H145" i="2"/>
  <c r="J145" i="2" s="1"/>
  <c r="M145" i="2" l="1"/>
  <c r="K147" i="2"/>
  <c r="D148" i="2" s="1"/>
  <c r="E148" i="2" s="1"/>
  <c r="I147" i="2"/>
  <c r="H146" i="2"/>
  <c r="J146" i="2" s="1"/>
  <c r="M146" i="2" s="1"/>
  <c r="L147" i="2" l="1"/>
  <c r="H147" i="2"/>
  <c r="J147" i="2" s="1"/>
  <c r="M147" i="2" s="1"/>
  <c r="K148" i="2"/>
  <c r="D149" i="2" s="1"/>
  <c r="E149" i="2" s="1"/>
  <c r="I148" i="2"/>
  <c r="L148" i="2" s="1"/>
  <c r="K149" i="2" l="1"/>
  <c r="D150" i="2" s="1"/>
  <c r="E150" i="2" s="1"/>
  <c r="I149" i="2"/>
  <c r="H148" i="2"/>
  <c r="J148" i="2" s="1"/>
  <c r="M148" i="2" s="1"/>
  <c r="L149" i="2" l="1"/>
  <c r="H149" i="2"/>
  <c r="J149" i="2" s="1"/>
  <c r="M149" i="2" s="1"/>
  <c r="I150" i="2"/>
  <c r="K150" i="2"/>
  <c r="D151" i="2" s="1"/>
  <c r="E151" i="2" s="1"/>
  <c r="K151" i="2" l="1"/>
  <c r="D152" i="2" s="1"/>
  <c r="E152" i="2" s="1"/>
  <c r="I151" i="2"/>
  <c r="L150" i="2"/>
  <c r="H150" i="2"/>
  <c r="J150" i="2" s="1"/>
  <c r="M150" i="2" s="1"/>
  <c r="L151" i="2" l="1"/>
  <c r="H151" i="2"/>
  <c r="J151" i="2" s="1"/>
  <c r="M151" i="2" s="1"/>
  <c r="I152" i="2"/>
  <c r="L152" i="2" s="1"/>
  <c r="K152" i="2"/>
  <c r="D153" i="2" s="1"/>
  <c r="E153" i="2" s="1"/>
  <c r="K153" i="2" l="1"/>
  <c r="D154" i="2" s="1"/>
  <c r="E154" i="2" s="1"/>
  <c r="I153" i="2"/>
  <c r="L153" i="2" s="1"/>
  <c r="H152" i="2"/>
  <c r="J152" i="2" s="1"/>
  <c r="M152" i="2" s="1"/>
  <c r="H153" i="2" l="1"/>
  <c r="J153" i="2" s="1"/>
  <c r="M153" i="2" s="1"/>
  <c r="I154" i="2"/>
  <c r="K154" i="2"/>
  <c r="D155" i="2" s="1"/>
  <c r="E155" i="2" s="1"/>
  <c r="K155" i="2" l="1"/>
  <c r="D156" i="2" s="1"/>
  <c r="E156" i="2" s="1"/>
  <c r="I155" i="2"/>
  <c r="L155" i="2" s="1"/>
  <c r="L154" i="2"/>
  <c r="H154" i="2"/>
  <c r="J154" i="2" s="1"/>
  <c r="M154" i="2" s="1"/>
  <c r="H155" i="2"/>
  <c r="J155" i="2" s="1"/>
  <c r="M155" i="2" s="1"/>
  <c r="K156" i="2" l="1"/>
  <c r="D157" i="2" s="1"/>
  <c r="E157" i="2" s="1"/>
  <c r="I156" i="2"/>
  <c r="L156" i="2" l="1"/>
  <c r="H156" i="2"/>
  <c r="J156" i="2" s="1"/>
  <c r="M156" i="2" s="1"/>
  <c r="I157" i="2"/>
  <c r="L157" i="2" s="1"/>
  <c r="K157" i="2"/>
  <c r="D158" i="2" s="1"/>
  <c r="E158" i="2" s="1"/>
  <c r="I158" i="2" l="1"/>
  <c r="L158" i="2" s="1"/>
  <c r="K158" i="2"/>
  <c r="D159" i="2" s="1"/>
  <c r="E159" i="2" s="1"/>
  <c r="H157" i="2"/>
  <c r="J157" i="2" s="1"/>
  <c r="M157" i="2" s="1"/>
  <c r="K159" i="2" l="1"/>
  <c r="D160" i="2" s="1"/>
  <c r="E160" i="2" s="1"/>
  <c r="I159" i="2"/>
  <c r="H158" i="2"/>
  <c r="J158" i="2" s="1"/>
  <c r="M158" i="2" s="1"/>
  <c r="H159" i="2" l="1"/>
  <c r="J159" i="2" s="1"/>
  <c r="M159" i="2" s="1"/>
  <c r="L159" i="2"/>
  <c r="K160" i="2"/>
  <c r="D161" i="2" s="1"/>
  <c r="E161" i="2" s="1"/>
  <c r="I160" i="2"/>
  <c r="I161" i="2" l="1"/>
  <c r="K161" i="2"/>
  <c r="D162" i="2" s="1"/>
  <c r="E162" i="2" s="1"/>
  <c r="L160" i="2"/>
  <c r="H160" i="2"/>
  <c r="J160" i="2" s="1"/>
  <c r="M160" i="2" s="1"/>
  <c r="I162" i="2" l="1"/>
  <c r="K162" i="2"/>
  <c r="D163" i="2" s="1"/>
  <c r="E163" i="2" s="1"/>
  <c r="L161" i="2"/>
  <c r="H161" i="2"/>
  <c r="J161" i="2" s="1"/>
  <c r="M161" i="2" s="1"/>
  <c r="I163" i="2" l="1"/>
  <c r="K163" i="2"/>
  <c r="D164" i="2" s="1"/>
  <c r="E164" i="2" s="1"/>
  <c r="L162" i="2"/>
  <c r="H162" i="2"/>
  <c r="J162" i="2" s="1"/>
  <c r="M162" i="2" s="1"/>
  <c r="I164" i="2" l="1"/>
  <c r="K164" i="2"/>
  <c r="D165" i="2" s="1"/>
  <c r="E165" i="2" s="1"/>
  <c r="L163" i="2"/>
  <c r="H163" i="2"/>
  <c r="J163" i="2" s="1"/>
  <c r="M163" i="2" s="1"/>
  <c r="K165" i="2" l="1"/>
  <c r="D166" i="2" s="1"/>
  <c r="E166" i="2" s="1"/>
  <c r="I165" i="2"/>
  <c r="L164" i="2"/>
  <c r="H164" i="2"/>
  <c r="J164" i="2" s="1"/>
  <c r="M164" i="2" s="1"/>
  <c r="H165" i="2" l="1"/>
  <c r="J165" i="2" s="1"/>
  <c r="M165" i="2" s="1"/>
  <c r="L165" i="2"/>
  <c r="K166" i="2"/>
  <c r="D167" i="2" s="1"/>
  <c r="E167" i="2" s="1"/>
  <c r="I166" i="2"/>
  <c r="L166" i="2" s="1"/>
  <c r="I167" i="2" l="1"/>
  <c r="L167" i="2" s="1"/>
  <c r="K167" i="2"/>
  <c r="D168" i="2" s="1"/>
  <c r="E168" i="2" s="1"/>
  <c r="H167" i="2"/>
  <c r="J167" i="2" s="1"/>
  <c r="M167" i="2" s="1"/>
  <c r="H166" i="2"/>
  <c r="J166" i="2" s="1"/>
  <c r="M166" i="2" s="1"/>
  <c r="K168" i="2" l="1"/>
  <c r="D169" i="2" s="1"/>
  <c r="E169" i="2" s="1"/>
  <c r="I168" i="2"/>
  <c r="H168" i="2" l="1"/>
  <c r="J168" i="2" s="1"/>
  <c r="M168" i="2" s="1"/>
  <c r="L168" i="2"/>
  <c r="K169" i="2"/>
  <c r="D170" i="2" s="1"/>
  <c r="E170" i="2" s="1"/>
  <c r="I169" i="2"/>
  <c r="L169" i="2" l="1"/>
  <c r="H169" i="2"/>
  <c r="J169" i="2" s="1"/>
  <c r="M169" i="2" s="1"/>
  <c r="I170" i="2"/>
  <c r="L170" i="2" s="1"/>
  <c r="K170" i="2"/>
  <c r="D171" i="2" s="1"/>
  <c r="E171" i="2" s="1"/>
  <c r="K171" i="2" l="1"/>
  <c r="D172" i="2" s="1"/>
  <c r="E172" i="2" s="1"/>
  <c r="I171" i="2"/>
  <c r="H170" i="2"/>
  <c r="J170" i="2" s="1"/>
  <c r="M170" i="2" s="1"/>
  <c r="H171" i="2" l="1"/>
  <c r="J171" i="2" s="1"/>
  <c r="M171" i="2" s="1"/>
  <c r="L171" i="2"/>
  <c r="I172" i="2"/>
  <c r="L172" i="2" s="1"/>
  <c r="K172" i="2"/>
  <c r="D173" i="2" s="1"/>
  <c r="E173" i="2" s="1"/>
  <c r="H172" i="2" l="1"/>
  <c r="J172" i="2" s="1"/>
  <c r="M172" i="2" s="1"/>
  <c r="K173" i="2"/>
  <c r="D174" i="2" s="1"/>
  <c r="E174" i="2" s="1"/>
  <c r="I173" i="2"/>
  <c r="L173" i="2" s="1"/>
  <c r="K174" i="2" l="1"/>
  <c r="D175" i="2" s="1"/>
  <c r="E175" i="2" s="1"/>
  <c r="I174" i="2"/>
  <c r="H173" i="2"/>
  <c r="J173" i="2" s="1"/>
  <c r="M173" i="2" s="1"/>
  <c r="L174" i="2" l="1"/>
  <c r="H174" i="2"/>
  <c r="J174" i="2" s="1"/>
  <c r="M174" i="2" s="1"/>
  <c r="K175" i="2"/>
  <c r="D176" i="2" s="1"/>
  <c r="E176" i="2" s="1"/>
  <c r="I175" i="2"/>
  <c r="L175" i="2" l="1"/>
  <c r="H175" i="2"/>
  <c r="J175" i="2" s="1"/>
  <c r="M175" i="2" s="1"/>
  <c r="I176" i="2"/>
  <c r="K176" i="2"/>
  <c r="D177" i="2" s="1"/>
  <c r="E177" i="2" s="1"/>
  <c r="K177" i="2" l="1"/>
  <c r="D178" i="2" s="1"/>
  <c r="E178" i="2" s="1"/>
  <c r="I177" i="2"/>
  <c r="L177" i="2" s="1"/>
  <c r="H176" i="2"/>
  <c r="J176" i="2" s="1"/>
  <c r="M176" i="2" s="1"/>
  <c r="L176" i="2"/>
  <c r="K178" i="2" l="1"/>
  <c r="D179" i="2" s="1"/>
  <c r="E179" i="2" s="1"/>
  <c r="I178" i="2"/>
  <c r="H177" i="2"/>
  <c r="J177" i="2" s="1"/>
  <c r="M177" i="2" s="1"/>
  <c r="H178" i="2" l="1"/>
  <c r="J178" i="2" s="1"/>
  <c r="M178" i="2" s="1"/>
  <c r="L178" i="2"/>
  <c r="I179" i="2"/>
  <c r="K179" i="2"/>
  <c r="D180" i="2" s="1"/>
  <c r="E180" i="2" s="1"/>
  <c r="L179" i="2" l="1"/>
  <c r="H179" i="2"/>
  <c r="J179" i="2" s="1"/>
  <c r="M179" i="2" s="1"/>
  <c r="I180" i="2"/>
  <c r="L180" i="2" s="1"/>
  <c r="K180" i="2"/>
  <c r="D181" i="2" s="1"/>
  <c r="E181" i="2" s="1"/>
  <c r="K181" i="2" l="1"/>
  <c r="D182" i="2" s="1"/>
  <c r="E182" i="2" s="1"/>
  <c r="I181" i="2"/>
  <c r="L181" i="2" s="1"/>
  <c r="H180" i="2"/>
  <c r="J180" i="2" s="1"/>
  <c r="M180" i="2" s="1"/>
  <c r="I182" i="2" l="1"/>
  <c r="L182" i="2" s="1"/>
  <c r="K182" i="2"/>
  <c r="D183" i="2" s="1"/>
  <c r="E183" i="2" s="1"/>
  <c r="H181" i="2"/>
  <c r="J181" i="2" s="1"/>
  <c r="M181" i="2" s="1"/>
  <c r="I183" i="2" l="1"/>
  <c r="K183" i="2"/>
  <c r="D184" i="2" s="1"/>
  <c r="E184" i="2" s="1"/>
  <c r="H182" i="2"/>
  <c r="J182" i="2" s="1"/>
  <c r="M182" i="2" s="1"/>
  <c r="I184" i="2" l="1"/>
  <c r="L184" i="2" s="1"/>
  <c r="K184" i="2"/>
  <c r="D185" i="2" s="1"/>
  <c r="E185" i="2" s="1"/>
  <c r="L183" i="2"/>
  <c r="H183" i="2"/>
  <c r="J183" i="2" s="1"/>
  <c r="K185" i="2" l="1"/>
  <c r="D186" i="2" s="1"/>
  <c r="E186" i="2" s="1"/>
  <c r="I185" i="2"/>
  <c r="M183" i="2"/>
  <c r="M184" i="2"/>
  <c r="H184" i="2"/>
  <c r="J184" i="2" s="1"/>
  <c r="L185" i="2" l="1"/>
  <c r="H185" i="2"/>
  <c r="J185" i="2" s="1"/>
  <c r="M185" i="2" s="1"/>
  <c r="I186" i="2"/>
  <c r="K186" i="2"/>
  <c r="D187" i="2" s="1"/>
  <c r="E187" i="2" s="1"/>
  <c r="I187" i="2" l="1"/>
  <c r="L187" i="2" s="1"/>
  <c r="K187" i="2"/>
  <c r="D188" i="2" s="1"/>
  <c r="E188" i="2" s="1"/>
  <c r="L186" i="2"/>
  <c r="H186" i="2"/>
  <c r="J186" i="2" s="1"/>
  <c r="M186" i="2" s="1"/>
  <c r="H187" i="2" l="1"/>
  <c r="J187" i="2" s="1"/>
  <c r="M187" i="2" s="1"/>
  <c r="K188" i="2"/>
  <c r="D189" i="2" s="1"/>
  <c r="E189" i="2" s="1"/>
  <c r="I188" i="2"/>
  <c r="L188" i="2" l="1"/>
  <c r="H188" i="2"/>
  <c r="J188" i="2" s="1"/>
  <c r="M188" i="2" s="1"/>
  <c r="I189" i="2"/>
  <c r="K189" i="2"/>
  <c r="D190" i="2" s="1"/>
  <c r="E190" i="2" s="1"/>
  <c r="K190" i="2" l="1"/>
  <c r="D191" i="2" s="1"/>
  <c r="E191" i="2" s="1"/>
  <c r="I190" i="2"/>
  <c r="L189" i="2"/>
  <c r="H189" i="2"/>
  <c r="J189" i="2" s="1"/>
  <c r="M189" i="2" s="1"/>
  <c r="L190" i="2" l="1"/>
  <c r="H190" i="2"/>
  <c r="J190" i="2" s="1"/>
  <c r="M190" i="2" s="1"/>
  <c r="K191" i="2"/>
  <c r="D192" i="2" s="1"/>
  <c r="E192" i="2" s="1"/>
  <c r="I191" i="2"/>
  <c r="H191" i="2" l="1"/>
  <c r="J191" i="2" s="1"/>
  <c r="M191" i="2" s="1"/>
  <c r="L191" i="2"/>
  <c r="K192" i="2"/>
  <c r="D193" i="2" s="1"/>
  <c r="E193" i="2" s="1"/>
  <c r="I192" i="2"/>
  <c r="L192" i="2" l="1"/>
  <c r="H192" i="2"/>
  <c r="J192" i="2" s="1"/>
  <c r="M192" i="2" s="1"/>
  <c r="I193" i="2"/>
  <c r="L193" i="2" s="1"/>
  <c r="K193" i="2"/>
  <c r="D194" i="2" s="1"/>
  <c r="E194" i="2" s="1"/>
  <c r="H193" i="2"/>
  <c r="J193" i="2" s="1"/>
  <c r="M193" i="2" s="1"/>
  <c r="I194" i="2" l="1"/>
  <c r="L194" i="2" s="1"/>
  <c r="K194" i="2"/>
  <c r="D195" i="2" s="1"/>
  <c r="E195" i="2" s="1"/>
  <c r="H194" i="2"/>
  <c r="J194" i="2" s="1"/>
  <c r="M194" i="2" s="1"/>
  <c r="I195" i="2" l="1"/>
  <c r="K195" i="2"/>
  <c r="D196" i="2" s="1"/>
  <c r="E196" i="2" s="1"/>
  <c r="I196" i="2" l="1"/>
  <c r="K196" i="2"/>
  <c r="D197" i="2" s="1"/>
  <c r="E197" i="2" s="1"/>
  <c r="L195" i="2"/>
  <c r="H195" i="2"/>
  <c r="J195" i="2" s="1"/>
  <c r="M195" i="2" s="1"/>
  <c r="K197" i="2" l="1"/>
  <c r="D198" i="2" s="1"/>
  <c r="E198" i="2" s="1"/>
  <c r="I197" i="2"/>
  <c r="L197" i="2" s="1"/>
  <c r="L196" i="2"/>
  <c r="H196" i="2"/>
  <c r="J196" i="2" s="1"/>
  <c r="M196" i="2" s="1"/>
  <c r="H197" i="2" l="1"/>
  <c r="J197" i="2" s="1"/>
  <c r="M197" i="2" s="1"/>
  <c r="I198" i="2"/>
  <c r="L198" i="2" s="1"/>
  <c r="K198" i="2"/>
  <c r="D199" i="2" s="1"/>
  <c r="E199" i="2" s="1"/>
  <c r="H198" i="2" l="1"/>
  <c r="J198" i="2" s="1"/>
  <c r="M198" i="2" s="1"/>
  <c r="K199" i="2"/>
  <c r="D200" i="2" s="1"/>
  <c r="E200" i="2" s="1"/>
  <c r="I199" i="2"/>
  <c r="L199" i="2" s="1"/>
  <c r="K200" i="2" l="1"/>
  <c r="D201" i="2" s="1"/>
  <c r="E201" i="2" s="1"/>
  <c r="I200" i="2"/>
  <c r="H199" i="2"/>
  <c r="J199" i="2" s="1"/>
  <c r="M199" i="2" s="1"/>
  <c r="H200" i="2" l="1"/>
  <c r="J200" i="2" s="1"/>
  <c r="M200" i="2" s="1"/>
  <c r="L200" i="2"/>
  <c r="K201" i="2"/>
  <c r="D202" i="2" s="1"/>
  <c r="E202" i="2" s="1"/>
  <c r="I201" i="2"/>
  <c r="L201" i="2" l="1"/>
  <c r="H201" i="2"/>
  <c r="J201" i="2" s="1"/>
  <c r="M201" i="2" s="1"/>
  <c r="I202" i="2"/>
  <c r="K202" i="2"/>
  <c r="D203" i="2" s="1"/>
  <c r="E203" i="2" s="1"/>
  <c r="K203" i="2" l="1"/>
  <c r="D204" i="2" s="1"/>
  <c r="E204" i="2" s="1"/>
  <c r="I203" i="2"/>
  <c r="L203" i="2" s="1"/>
  <c r="H202" i="2"/>
  <c r="J202" i="2" s="1"/>
  <c r="L202" i="2"/>
  <c r="M202" i="2" l="1"/>
  <c r="H203" i="2"/>
  <c r="J203" i="2" s="1"/>
  <c r="M203" i="2" s="1"/>
  <c r="I204" i="2"/>
  <c r="L204" i="2" s="1"/>
  <c r="K204" i="2"/>
  <c r="D205" i="2" s="1"/>
  <c r="E205" i="2" s="1"/>
  <c r="K205" i="2" l="1"/>
  <c r="D206" i="2" s="1"/>
  <c r="E206" i="2" s="1"/>
  <c r="I205" i="2"/>
  <c r="H204" i="2"/>
  <c r="J204" i="2" s="1"/>
  <c r="M204" i="2" s="1"/>
  <c r="H205" i="2" l="1"/>
  <c r="J205" i="2" s="1"/>
  <c r="M205" i="2" s="1"/>
  <c r="L205" i="2"/>
  <c r="I206" i="2"/>
  <c r="K206" i="2"/>
  <c r="D207" i="2" s="1"/>
  <c r="E207" i="2" s="1"/>
  <c r="K207" i="2" l="1"/>
  <c r="D208" i="2" s="1"/>
  <c r="E208" i="2" s="1"/>
  <c r="I207" i="2"/>
  <c r="L207" i="2" s="1"/>
  <c r="L206" i="2"/>
  <c r="H206" i="2"/>
  <c r="J206" i="2" s="1"/>
  <c r="M206" i="2" s="1"/>
  <c r="I208" i="2" l="1"/>
  <c r="K208" i="2"/>
  <c r="D209" i="2" s="1"/>
  <c r="E209" i="2" s="1"/>
  <c r="H207" i="2"/>
  <c r="J207" i="2" s="1"/>
  <c r="M207" i="2" s="1"/>
  <c r="I209" i="2" l="1"/>
  <c r="K209" i="2"/>
  <c r="D210" i="2" s="1"/>
  <c r="E210" i="2" s="1"/>
  <c r="L208" i="2"/>
  <c r="H208" i="2"/>
  <c r="J208" i="2" s="1"/>
  <c r="M208" i="2" s="1"/>
  <c r="I210" i="2" l="1"/>
  <c r="K210" i="2"/>
  <c r="D211" i="2" s="1"/>
  <c r="E211" i="2" s="1"/>
  <c r="L209" i="2"/>
  <c r="H209" i="2"/>
  <c r="J209" i="2" s="1"/>
  <c r="M209" i="2" s="1"/>
  <c r="K211" i="2" l="1"/>
  <c r="D212" i="2" s="1"/>
  <c r="E212" i="2" s="1"/>
  <c r="I211" i="2"/>
  <c r="L210" i="2"/>
  <c r="H210" i="2"/>
  <c r="J210" i="2" s="1"/>
  <c r="M210" i="2" s="1"/>
  <c r="L211" i="2" l="1"/>
  <c r="H211" i="2"/>
  <c r="J211" i="2" s="1"/>
  <c r="M211" i="2" s="1"/>
  <c r="K212" i="2"/>
  <c r="D213" i="2" s="1"/>
  <c r="E213" i="2" s="1"/>
  <c r="I212" i="2"/>
  <c r="L212" i="2" l="1"/>
  <c r="H212" i="2"/>
  <c r="J212" i="2" s="1"/>
  <c r="M212" i="2" s="1"/>
  <c r="K213" i="2"/>
  <c r="D214" i="2" s="1"/>
  <c r="E214" i="2" s="1"/>
  <c r="I213" i="2"/>
  <c r="L213" i="2" l="1"/>
  <c r="H213" i="2"/>
  <c r="J213" i="2" s="1"/>
  <c r="M213" i="2" s="1"/>
  <c r="K214" i="2"/>
  <c r="D215" i="2" s="1"/>
  <c r="E215" i="2" s="1"/>
  <c r="I214" i="2"/>
  <c r="L214" i="2" s="1"/>
  <c r="I215" i="2" l="1"/>
  <c r="K215" i="2"/>
  <c r="D216" i="2" s="1"/>
  <c r="E216" i="2" s="1"/>
  <c r="H215" i="2"/>
  <c r="J215" i="2" s="1"/>
  <c r="L215" i="2"/>
  <c r="H214" i="2"/>
  <c r="J214" i="2" s="1"/>
  <c r="M214" i="2" s="1"/>
  <c r="K216" i="2" l="1"/>
  <c r="D217" i="2" s="1"/>
  <c r="E217" i="2" s="1"/>
  <c r="I216" i="2"/>
  <c r="L216" i="2" s="1"/>
  <c r="M215" i="2"/>
  <c r="H216" i="2" l="1"/>
  <c r="J216" i="2" s="1"/>
  <c r="M216" i="2" s="1"/>
  <c r="I217" i="2"/>
  <c r="K217" i="2"/>
  <c r="D218" i="2" s="1"/>
  <c r="E218" i="2" s="1"/>
  <c r="K218" i="2" l="1"/>
  <c r="D219" i="2" s="1"/>
  <c r="E219" i="2" s="1"/>
  <c r="I218" i="2"/>
  <c r="L218" i="2" s="1"/>
  <c r="L217" i="2"/>
  <c r="H217" i="2"/>
  <c r="J217" i="2" s="1"/>
  <c r="M217" i="2" s="1"/>
  <c r="H218" i="2" l="1"/>
  <c r="J218" i="2" s="1"/>
  <c r="M218" i="2" s="1"/>
  <c r="I219" i="2"/>
  <c r="K219" i="2"/>
  <c r="D220" i="2" s="1"/>
  <c r="E220" i="2" s="1"/>
  <c r="K220" i="2" l="1"/>
  <c r="D221" i="2" s="1"/>
  <c r="E221" i="2" s="1"/>
  <c r="I220" i="2"/>
  <c r="L220" i="2" s="1"/>
  <c r="L219" i="2"/>
  <c r="H219" i="2"/>
  <c r="J219" i="2" s="1"/>
  <c r="M219" i="2" s="1"/>
  <c r="I221" i="2" l="1"/>
  <c r="K221" i="2"/>
  <c r="D222" i="2" s="1"/>
  <c r="E222" i="2" s="1"/>
  <c r="H220" i="2"/>
  <c r="J220" i="2" s="1"/>
  <c r="M220" i="2" s="1"/>
  <c r="I222" i="2" l="1"/>
  <c r="K222" i="2"/>
  <c r="D223" i="2" s="1"/>
  <c r="E223" i="2" s="1"/>
  <c r="L221" i="2"/>
  <c r="H221" i="2"/>
  <c r="J221" i="2" s="1"/>
  <c r="M221" i="2" s="1"/>
  <c r="I223" i="2" l="1"/>
  <c r="L223" i="2" s="1"/>
  <c r="K223" i="2"/>
  <c r="D224" i="2" s="1"/>
  <c r="E224" i="2" s="1"/>
  <c r="L222" i="2"/>
  <c r="H222" i="2"/>
  <c r="J222" i="2" s="1"/>
  <c r="M222" i="2" s="1"/>
  <c r="K224" i="2" l="1"/>
  <c r="D225" i="2" s="1"/>
  <c r="E225" i="2" s="1"/>
  <c r="I224" i="2"/>
  <c r="H223" i="2"/>
  <c r="J223" i="2" s="1"/>
  <c r="M223" i="2" s="1"/>
  <c r="L224" i="2" l="1"/>
  <c r="H224" i="2"/>
  <c r="J224" i="2" s="1"/>
  <c r="M224" i="2" s="1"/>
  <c r="I225" i="2"/>
  <c r="L225" i="2" s="1"/>
  <c r="K225" i="2"/>
  <c r="D226" i="2" s="1"/>
  <c r="E226" i="2" s="1"/>
  <c r="K226" i="2" l="1"/>
  <c r="D227" i="2" s="1"/>
  <c r="E227" i="2" s="1"/>
  <c r="I226" i="2"/>
  <c r="L226" i="2" s="1"/>
  <c r="H225" i="2"/>
  <c r="J225" i="2" s="1"/>
  <c r="M225" i="2" s="1"/>
  <c r="H226" i="2" l="1"/>
  <c r="J226" i="2" s="1"/>
  <c r="M226" i="2" s="1"/>
  <c r="I227" i="2"/>
  <c r="L227" i="2" s="1"/>
  <c r="K227" i="2"/>
  <c r="D228" i="2" s="1"/>
  <c r="E228" i="2" s="1"/>
  <c r="I228" i="2" l="1"/>
  <c r="L228" i="2" s="1"/>
  <c r="K228" i="2"/>
  <c r="D229" i="2" s="1"/>
  <c r="E229" i="2" s="1"/>
  <c r="H227" i="2"/>
  <c r="J227" i="2" s="1"/>
  <c r="M227" i="2" s="1"/>
  <c r="K229" i="2" l="1"/>
  <c r="D230" i="2" s="1"/>
  <c r="E230" i="2" s="1"/>
  <c r="I229" i="2"/>
  <c r="L229" i="2" s="1"/>
  <c r="H228" i="2"/>
  <c r="J228" i="2" s="1"/>
  <c r="M228" i="2" s="1"/>
  <c r="I230" i="2" l="1"/>
  <c r="K230" i="2"/>
  <c r="D231" i="2" s="1"/>
  <c r="E231" i="2" s="1"/>
  <c r="H229" i="2"/>
  <c r="J229" i="2" s="1"/>
  <c r="M229" i="2" s="1"/>
  <c r="L230" i="2" l="1"/>
  <c r="H230" i="2"/>
  <c r="J230" i="2" s="1"/>
  <c r="M230" i="2" s="1"/>
  <c r="I231" i="2"/>
  <c r="K231" i="2"/>
  <c r="D232" i="2" s="1"/>
  <c r="E232" i="2" s="1"/>
  <c r="K232" i="2" l="1"/>
  <c r="D233" i="2" s="1"/>
  <c r="E233" i="2" s="1"/>
  <c r="I232" i="2"/>
  <c r="L232" i="2" s="1"/>
  <c r="L231" i="2"/>
  <c r="H231" i="2"/>
  <c r="J231" i="2" s="1"/>
  <c r="M231" i="2" s="1"/>
  <c r="H232" i="2" l="1"/>
  <c r="J232" i="2" s="1"/>
  <c r="M232" i="2" s="1"/>
  <c r="K233" i="2"/>
  <c r="D234" i="2" s="1"/>
  <c r="E234" i="2" s="1"/>
  <c r="I233" i="2"/>
  <c r="L233" i="2" l="1"/>
  <c r="H233" i="2"/>
  <c r="J233" i="2" s="1"/>
  <c r="M233" i="2" s="1"/>
  <c r="K234" i="2"/>
  <c r="D235" i="2" s="1"/>
  <c r="E235" i="2" s="1"/>
  <c r="I234" i="2"/>
  <c r="L234" i="2" l="1"/>
  <c r="H234" i="2"/>
  <c r="J234" i="2" s="1"/>
  <c r="M234" i="2" s="1"/>
  <c r="I235" i="2"/>
  <c r="L235" i="2" s="1"/>
  <c r="K235" i="2"/>
  <c r="D236" i="2" s="1"/>
  <c r="E236" i="2" s="1"/>
  <c r="K236" i="2" l="1"/>
  <c r="D237" i="2" s="1"/>
  <c r="E237" i="2" s="1"/>
  <c r="I236" i="2"/>
  <c r="H235" i="2"/>
  <c r="J235" i="2" s="1"/>
  <c r="M235" i="2" s="1"/>
  <c r="L236" i="2" l="1"/>
  <c r="H236" i="2"/>
  <c r="J236" i="2" s="1"/>
  <c r="M236" i="2" s="1"/>
  <c r="I237" i="2"/>
  <c r="L237" i="2" s="1"/>
  <c r="K237" i="2"/>
  <c r="D238" i="2" s="1"/>
  <c r="E238" i="2" s="1"/>
  <c r="K238" i="2" l="1"/>
  <c r="D239" i="2" s="1"/>
  <c r="E239" i="2" s="1"/>
  <c r="I238" i="2"/>
  <c r="L238" i="2" s="1"/>
  <c r="H237" i="2"/>
  <c r="J237" i="2" s="1"/>
  <c r="M237" i="2" s="1"/>
  <c r="K239" i="2" l="1"/>
  <c r="D240" i="2" s="1"/>
  <c r="E240" i="2" s="1"/>
  <c r="I239" i="2"/>
  <c r="H238" i="2"/>
  <c r="J238" i="2" s="1"/>
  <c r="M238" i="2" s="1"/>
  <c r="L239" i="2" l="1"/>
  <c r="H239" i="2"/>
  <c r="J239" i="2" s="1"/>
  <c r="M239" i="2" s="1"/>
  <c r="I240" i="2"/>
  <c r="L240" i="2" s="1"/>
  <c r="K240" i="2"/>
  <c r="D241" i="2" s="1"/>
  <c r="E241" i="2" s="1"/>
  <c r="H240" i="2" l="1"/>
  <c r="J240" i="2" s="1"/>
  <c r="M240" i="2" s="1"/>
  <c r="K241" i="2"/>
  <c r="D242" i="2" s="1"/>
  <c r="E242" i="2" s="1"/>
  <c r="I241" i="2"/>
  <c r="L241" i="2" s="1"/>
  <c r="I242" i="2" l="1"/>
  <c r="K242" i="2"/>
  <c r="D243" i="2" s="1"/>
  <c r="E243" i="2" s="1"/>
  <c r="H241" i="2"/>
  <c r="J241" i="2" s="1"/>
  <c r="M241" i="2" s="1"/>
  <c r="I243" i="2" l="1"/>
  <c r="K243" i="2"/>
  <c r="D244" i="2" s="1"/>
  <c r="E244" i="2" s="1"/>
  <c r="H242" i="2"/>
  <c r="J242" i="2" s="1"/>
  <c r="M242" i="2" s="1"/>
  <c r="L242" i="2"/>
  <c r="K244" i="2" l="1"/>
  <c r="D245" i="2" s="1"/>
  <c r="E245" i="2" s="1"/>
  <c r="I244" i="2"/>
  <c r="L243" i="2"/>
  <c r="H243" i="2"/>
  <c r="J243" i="2" s="1"/>
  <c r="M243" i="2" s="1"/>
  <c r="H244" i="2" l="1"/>
  <c r="J244" i="2" s="1"/>
  <c r="M244" i="2" s="1"/>
  <c r="L244" i="2"/>
  <c r="K245" i="2"/>
  <c r="D246" i="2" s="1"/>
  <c r="E246" i="2" s="1"/>
  <c r="I245" i="2"/>
  <c r="H245" i="2" l="1"/>
  <c r="J245" i="2" s="1"/>
  <c r="M245" i="2" s="1"/>
  <c r="L245" i="2"/>
  <c r="K246" i="2"/>
  <c r="D247" i="2" s="1"/>
  <c r="E247" i="2" s="1"/>
  <c r="I246" i="2"/>
  <c r="L246" i="2" s="1"/>
  <c r="I247" i="2" l="1"/>
  <c r="K247" i="2"/>
  <c r="D248" i="2" s="1"/>
  <c r="E248" i="2" s="1"/>
  <c r="H246" i="2"/>
  <c r="J246" i="2" s="1"/>
  <c r="M246" i="2" s="1"/>
  <c r="I248" i="2" l="1"/>
  <c r="L248" i="2" s="1"/>
  <c r="K248" i="2"/>
  <c r="D249" i="2" s="1"/>
  <c r="E249" i="2" s="1"/>
  <c r="L247" i="2"/>
  <c r="H247" i="2"/>
  <c r="J247" i="2" s="1"/>
  <c r="M247" i="2" s="1"/>
  <c r="K249" i="2" l="1"/>
  <c r="D250" i="2" s="1"/>
  <c r="E250" i="2" s="1"/>
  <c r="I249" i="2"/>
  <c r="H248" i="2"/>
  <c r="J248" i="2" s="1"/>
  <c r="M248" i="2" s="1"/>
  <c r="L249" i="2" l="1"/>
  <c r="H249" i="2"/>
  <c r="J249" i="2" s="1"/>
  <c r="M249" i="2" s="1"/>
  <c r="K250" i="2"/>
  <c r="D251" i="2" s="1"/>
  <c r="E251" i="2" s="1"/>
  <c r="I250" i="2"/>
  <c r="K251" i="2" l="1"/>
  <c r="D252" i="2" s="1"/>
  <c r="E252" i="2" s="1"/>
  <c r="I251" i="2"/>
  <c r="L251" i="2" s="1"/>
  <c r="H250" i="2"/>
  <c r="J250" i="2" s="1"/>
  <c r="M250" i="2" s="1"/>
  <c r="L250" i="2"/>
  <c r="I252" i="2" l="1"/>
  <c r="K252" i="2"/>
  <c r="D253" i="2" s="1"/>
  <c r="E253" i="2" s="1"/>
  <c r="H251" i="2"/>
  <c r="J251" i="2" s="1"/>
  <c r="M251" i="2" s="1"/>
  <c r="K253" i="2" l="1"/>
  <c r="D254" i="2" s="1"/>
  <c r="E254" i="2" s="1"/>
  <c r="I253" i="2"/>
  <c r="L253" i="2" s="1"/>
  <c r="L252" i="2"/>
  <c r="H252" i="2"/>
  <c r="J252" i="2" s="1"/>
  <c r="M252" i="2" s="1"/>
  <c r="H253" i="2" l="1"/>
  <c r="J253" i="2" s="1"/>
  <c r="M253" i="2" s="1"/>
  <c r="I254" i="2"/>
  <c r="L254" i="2" s="1"/>
  <c r="K254" i="2"/>
  <c r="D255" i="2" s="1"/>
  <c r="E255" i="2" s="1"/>
  <c r="H254" i="2"/>
  <c r="J254" i="2" s="1"/>
  <c r="M254" i="2" s="1"/>
  <c r="K255" i="2" l="1"/>
  <c r="D256" i="2" s="1"/>
  <c r="E256" i="2" s="1"/>
  <c r="I255" i="2"/>
  <c r="L255" i="2" s="1"/>
  <c r="H255" i="2" l="1"/>
  <c r="J255" i="2" s="1"/>
  <c r="M255" i="2" s="1"/>
  <c r="K256" i="2"/>
  <c r="D257" i="2" s="1"/>
  <c r="E257" i="2" s="1"/>
  <c r="I256" i="2"/>
  <c r="L256" i="2" l="1"/>
  <c r="H256" i="2"/>
  <c r="J256" i="2" s="1"/>
  <c r="M256" i="2" s="1"/>
  <c r="K257" i="2"/>
  <c r="D258" i="2" s="1"/>
  <c r="E258" i="2" s="1"/>
  <c r="I257" i="2"/>
  <c r="L257" i="2" s="1"/>
  <c r="I258" i="2" l="1"/>
  <c r="L258" i="2" s="1"/>
  <c r="K258" i="2"/>
  <c r="D259" i="2" s="1"/>
  <c r="E259" i="2" s="1"/>
  <c r="H257" i="2"/>
  <c r="J257" i="2" s="1"/>
  <c r="M257" i="2" s="1"/>
  <c r="H258" i="2" l="1"/>
  <c r="J258" i="2" s="1"/>
  <c r="M258" i="2" s="1"/>
  <c r="I259" i="2"/>
  <c r="L259" i="2" s="1"/>
  <c r="K259" i="2"/>
  <c r="D260" i="2" s="1"/>
  <c r="E260" i="2" s="1"/>
  <c r="K260" i="2" l="1"/>
  <c r="D261" i="2" s="1"/>
  <c r="E261" i="2" s="1"/>
  <c r="I260" i="2"/>
  <c r="L260" i="2" s="1"/>
  <c r="H259" i="2"/>
  <c r="J259" i="2" s="1"/>
  <c r="M259" i="2" s="1"/>
  <c r="H260" i="2" l="1"/>
  <c r="J260" i="2" s="1"/>
  <c r="M260" i="2" s="1"/>
  <c r="K261" i="2"/>
  <c r="D262" i="2" s="1"/>
  <c r="E262" i="2" s="1"/>
  <c r="I261" i="2"/>
  <c r="L261" i="2" l="1"/>
  <c r="H261" i="2"/>
  <c r="J261" i="2" s="1"/>
  <c r="M261" i="2" s="1"/>
  <c r="I262" i="2"/>
  <c r="K262" i="2"/>
  <c r="D263" i="2" s="1"/>
  <c r="E263" i="2" s="1"/>
  <c r="K263" i="2" l="1"/>
  <c r="D264" i="2" s="1"/>
  <c r="E264" i="2" s="1"/>
  <c r="I263" i="2"/>
  <c r="L263" i="2" s="1"/>
  <c r="H262" i="2"/>
  <c r="J262" i="2" s="1"/>
  <c r="M262" i="2" s="1"/>
  <c r="L262" i="2"/>
  <c r="K264" i="2" l="1"/>
  <c r="D265" i="2" s="1"/>
  <c r="E265" i="2" s="1"/>
  <c r="I264" i="2"/>
  <c r="H263" i="2"/>
  <c r="J263" i="2" s="1"/>
  <c r="M263" i="2" s="1"/>
  <c r="L264" i="2" l="1"/>
  <c r="H264" i="2"/>
  <c r="J264" i="2" s="1"/>
  <c r="M264" i="2" s="1"/>
  <c r="I265" i="2"/>
  <c r="K265" i="2"/>
  <c r="D266" i="2" s="1"/>
  <c r="E266" i="2" s="1"/>
  <c r="L265" i="2" l="1"/>
  <c r="H265" i="2"/>
  <c r="J265" i="2" s="1"/>
  <c r="M265" i="2" s="1"/>
  <c r="K266" i="2"/>
  <c r="D267" i="2" s="1"/>
  <c r="E267" i="2" s="1"/>
  <c r="I266" i="2"/>
  <c r="L266" i="2" l="1"/>
  <c r="H266" i="2"/>
  <c r="J266" i="2" s="1"/>
  <c r="M266" i="2" s="1"/>
  <c r="K267" i="2"/>
  <c r="D268" i="2" s="1"/>
  <c r="E268" i="2" s="1"/>
  <c r="I267" i="2"/>
  <c r="L267" i="2" s="1"/>
  <c r="I268" i="2" l="1"/>
  <c r="L268" i="2" s="1"/>
  <c r="K268" i="2"/>
  <c r="D269" i="2" s="1"/>
  <c r="E269" i="2" s="1"/>
  <c r="H268" i="2"/>
  <c r="J268" i="2" s="1"/>
  <c r="M268" i="2" s="1"/>
  <c r="H267" i="2"/>
  <c r="J267" i="2" s="1"/>
  <c r="M267" i="2" s="1"/>
  <c r="K269" i="2" l="1"/>
  <c r="D270" i="2" s="1"/>
  <c r="E270" i="2" s="1"/>
  <c r="I269" i="2"/>
  <c r="L269" i="2" s="1"/>
  <c r="H269" i="2" l="1"/>
  <c r="J269" i="2" s="1"/>
  <c r="M269" i="2" s="1"/>
  <c r="K270" i="2"/>
  <c r="D271" i="2" s="1"/>
  <c r="E271" i="2" s="1"/>
  <c r="I270" i="2"/>
  <c r="L270" i="2" l="1"/>
  <c r="H270" i="2"/>
  <c r="J270" i="2" s="1"/>
  <c r="M270" i="2" s="1"/>
  <c r="I271" i="2"/>
  <c r="K271" i="2"/>
  <c r="D272" i="2" s="1"/>
  <c r="E272" i="2" s="1"/>
  <c r="H271" i="2" l="1"/>
  <c r="J271" i="2" s="1"/>
  <c r="M271" i="2" s="1"/>
  <c r="L271" i="2"/>
  <c r="K272" i="2"/>
  <c r="D273" i="2" s="1"/>
  <c r="E273" i="2" s="1"/>
  <c r="I272" i="2"/>
  <c r="L272" i="2" l="1"/>
  <c r="H272" i="2"/>
  <c r="J272" i="2" s="1"/>
  <c r="M272" i="2" s="1"/>
  <c r="I273" i="2"/>
  <c r="K273" i="2"/>
  <c r="D274" i="2" s="1"/>
  <c r="E274" i="2" s="1"/>
  <c r="K274" i="2" l="1"/>
  <c r="D275" i="2" s="1"/>
  <c r="E275" i="2" s="1"/>
  <c r="I274" i="2"/>
  <c r="L273" i="2"/>
  <c r="H273" i="2"/>
  <c r="J273" i="2" s="1"/>
  <c r="M273" i="2" s="1"/>
  <c r="H274" i="2" l="1"/>
  <c r="J274" i="2" s="1"/>
  <c r="M274" i="2" s="1"/>
  <c r="L274" i="2"/>
  <c r="I275" i="2"/>
  <c r="K275" i="2"/>
  <c r="D276" i="2" s="1"/>
  <c r="E276" i="2" s="1"/>
  <c r="K276" i="2" l="1"/>
  <c r="D277" i="2" s="1"/>
  <c r="E277" i="2" s="1"/>
  <c r="I276" i="2"/>
  <c r="L276" i="2" s="1"/>
  <c r="L275" i="2"/>
  <c r="H275" i="2"/>
  <c r="J275" i="2" s="1"/>
  <c r="M275" i="2" s="1"/>
  <c r="H276" i="2" l="1"/>
  <c r="J276" i="2" s="1"/>
  <c r="M276" i="2" s="1"/>
  <c r="I277" i="2"/>
  <c r="K277" i="2"/>
  <c r="D278" i="2" s="1"/>
  <c r="E278" i="2" s="1"/>
  <c r="L277" i="2" l="1"/>
  <c r="H277" i="2"/>
  <c r="J277" i="2" s="1"/>
  <c r="M277" i="2" s="1"/>
  <c r="K278" i="2"/>
  <c r="D279" i="2" s="1"/>
  <c r="E279" i="2" s="1"/>
  <c r="I278" i="2"/>
  <c r="H278" i="2" l="1"/>
  <c r="J278" i="2" s="1"/>
  <c r="M278" i="2" s="1"/>
  <c r="L278" i="2"/>
  <c r="K279" i="2"/>
  <c r="D280" i="2" s="1"/>
  <c r="E280" i="2" s="1"/>
  <c r="I279" i="2"/>
  <c r="H279" i="2" l="1"/>
  <c r="J279" i="2" s="1"/>
  <c r="M279" i="2" s="1"/>
  <c r="L279" i="2"/>
  <c r="I280" i="2"/>
  <c r="K280" i="2"/>
  <c r="D281" i="2" s="1"/>
  <c r="E281" i="2" s="1"/>
  <c r="K281" i="2" l="1"/>
  <c r="D282" i="2" s="1"/>
  <c r="E282" i="2" s="1"/>
  <c r="I281" i="2"/>
  <c r="L281" i="2" s="1"/>
  <c r="H280" i="2"/>
  <c r="J280" i="2" s="1"/>
  <c r="M280" i="2" s="1"/>
  <c r="L280" i="2"/>
  <c r="H281" i="2" l="1"/>
  <c r="J281" i="2" s="1"/>
  <c r="M281" i="2" s="1"/>
  <c r="I282" i="2"/>
  <c r="K282" i="2"/>
  <c r="D283" i="2" s="1"/>
  <c r="E283" i="2" s="1"/>
  <c r="L282" i="2" l="1"/>
  <c r="H282" i="2"/>
  <c r="J282" i="2" s="1"/>
  <c r="M282" i="2" s="1"/>
  <c r="I283" i="2"/>
  <c r="K283" i="2"/>
  <c r="D284" i="2" s="1"/>
  <c r="E284" i="2" s="1"/>
  <c r="H283" i="2" l="1"/>
  <c r="J283" i="2" s="1"/>
  <c r="M283" i="2" s="1"/>
  <c r="L283" i="2"/>
  <c r="I284" i="2"/>
  <c r="L284" i="2" s="1"/>
  <c r="K284" i="2"/>
  <c r="D285" i="2" s="1"/>
  <c r="E285" i="2" s="1"/>
  <c r="H284" i="2"/>
  <c r="J284" i="2" s="1"/>
  <c r="M284" i="2" s="1"/>
  <c r="I285" i="2" l="1"/>
  <c r="L285" i="2" s="1"/>
  <c r="K285" i="2"/>
  <c r="D286" i="2" s="1"/>
  <c r="E286" i="2" s="1"/>
  <c r="I286" i="2" l="1"/>
  <c r="K286" i="2"/>
  <c r="D287" i="2" s="1"/>
  <c r="E287" i="2" s="1"/>
  <c r="H285" i="2"/>
  <c r="J285" i="2" s="1"/>
  <c r="M285" i="2" s="1"/>
  <c r="K287" i="2" l="1"/>
  <c r="D288" i="2" s="1"/>
  <c r="E288" i="2" s="1"/>
  <c r="I287" i="2"/>
  <c r="L287" i="2" s="1"/>
  <c r="L286" i="2"/>
  <c r="H286" i="2"/>
  <c r="J286" i="2" s="1"/>
  <c r="M286" i="2" s="1"/>
  <c r="H287" i="2" l="1"/>
  <c r="J287" i="2" s="1"/>
  <c r="M287" i="2" s="1"/>
  <c r="K288" i="2"/>
  <c r="D289" i="2" s="1"/>
  <c r="E289" i="2" s="1"/>
  <c r="I288" i="2"/>
  <c r="H288" i="2" l="1"/>
  <c r="J288" i="2" s="1"/>
  <c r="M288" i="2" s="1"/>
  <c r="L288" i="2"/>
  <c r="I289" i="2"/>
  <c r="K289" i="2"/>
  <c r="D290" i="2" s="1"/>
  <c r="E290" i="2" s="1"/>
  <c r="I290" i="2" l="1"/>
  <c r="K290" i="2"/>
  <c r="D291" i="2" s="1"/>
  <c r="E291" i="2" s="1"/>
  <c r="L289" i="2"/>
  <c r="H289" i="2"/>
  <c r="J289" i="2" s="1"/>
  <c r="M289" i="2" s="1"/>
  <c r="K291" i="2" l="1"/>
  <c r="D292" i="2" s="1"/>
  <c r="E292" i="2" s="1"/>
  <c r="I291" i="2"/>
  <c r="L290" i="2"/>
  <c r="H290" i="2"/>
  <c r="J290" i="2" s="1"/>
  <c r="M290" i="2" s="1"/>
  <c r="H291" i="2" l="1"/>
  <c r="J291" i="2" s="1"/>
  <c r="M291" i="2" s="1"/>
  <c r="L291" i="2"/>
  <c r="I292" i="2"/>
  <c r="K292" i="2"/>
  <c r="D293" i="2" s="1"/>
  <c r="E293" i="2" s="1"/>
  <c r="K293" i="2" l="1"/>
  <c r="D294" i="2" s="1"/>
  <c r="E294" i="2" s="1"/>
  <c r="I293" i="2"/>
  <c r="L293" i="2" s="1"/>
  <c r="L292" i="2"/>
  <c r="H292" i="2"/>
  <c r="J292" i="2" s="1"/>
  <c r="M292" i="2" s="1"/>
  <c r="H293" i="2" l="1"/>
  <c r="J293" i="2" s="1"/>
  <c r="M293" i="2" s="1"/>
  <c r="K294" i="2"/>
  <c r="D295" i="2" s="1"/>
  <c r="E295" i="2" s="1"/>
  <c r="I294" i="2"/>
  <c r="H294" i="2" l="1"/>
  <c r="J294" i="2" s="1"/>
  <c r="M294" i="2" s="1"/>
  <c r="L294" i="2"/>
  <c r="I295" i="2"/>
  <c r="L295" i="2" s="1"/>
  <c r="K295" i="2"/>
  <c r="D296" i="2" s="1"/>
  <c r="E296" i="2" s="1"/>
  <c r="H295" i="2"/>
  <c r="J295" i="2" s="1"/>
  <c r="M295" i="2" s="1"/>
  <c r="K296" i="2" l="1"/>
  <c r="D297" i="2" s="1"/>
  <c r="E297" i="2" s="1"/>
  <c r="I296" i="2"/>
  <c r="L296" i="2" s="1"/>
  <c r="H296" i="2" l="1"/>
  <c r="J296" i="2" s="1"/>
  <c r="M296" i="2" s="1"/>
  <c r="K297" i="2"/>
  <c r="D298" i="2" s="1"/>
  <c r="E298" i="2" s="1"/>
  <c r="I297" i="2"/>
  <c r="L297" i="2" l="1"/>
  <c r="H297" i="2"/>
  <c r="J297" i="2" s="1"/>
  <c r="M297" i="2" s="1"/>
  <c r="I298" i="2"/>
  <c r="L298" i="2" s="1"/>
  <c r="K298" i="2"/>
  <c r="D299" i="2" s="1"/>
  <c r="E299" i="2" s="1"/>
  <c r="H298" i="2"/>
  <c r="J298" i="2" s="1"/>
  <c r="M298" i="2" s="1"/>
  <c r="I299" i="2" l="1"/>
  <c r="K299" i="2"/>
  <c r="D300" i="2" s="1"/>
  <c r="E300" i="2" s="1"/>
  <c r="L299" i="2" l="1"/>
  <c r="H299" i="2"/>
  <c r="J299" i="2" s="1"/>
  <c r="M299" i="2" s="1"/>
  <c r="I300" i="2"/>
  <c r="L300" i="2" s="1"/>
  <c r="K300" i="2"/>
  <c r="D301" i="2" s="1"/>
  <c r="E301" i="2" s="1"/>
  <c r="K301" i="2" l="1"/>
  <c r="D302" i="2" s="1"/>
  <c r="E302" i="2" s="1"/>
  <c r="I301" i="2"/>
  <c r="H300" i="2"/>
  <c r="J300" i="2" s="1"/>
  <c r="M300" i="2" s="1"/>
  <c r="H301" i="2" l="1"/>
  <c r="J301" i="2" s="1"/>
  <c r="M301" i="2" s="1"/>
  <c r="L301" i="2"/>
  <c r="K302" i="2"/>
  <c r="D303" i="2" s="1"/>
  <c r="E303" i="2" s="1"/>
  <c r="I302" i="2"/>
  <c r="L302" i="2" l="1"/>
  <c r="H302" i="2"/>
  <c r="J302" i="2" s="1"/>
  <c r="M302" i="2" s="1"/>
  <c r="I303" i="2"/>
  <c r="K303" i="2"/>
  <c r="D304" i="2" s="1"/>
  <c r="E304" i="2" s="1"/>
  <c r="K304" i="2" l="1"/>
  <c r="D305" i="2" s="1"/>
  <c r="E305" i="2" s="1"/>
  <c r="I304" i="2"/>
  <c r="L304" i="2" s="1"/>
  <c r="L303" i="2"/>
  <c r="H303" i="2"/>
  <c r="J303" i="2" s="1"/>
  <c r="M303" i="2" s="1"/>
  <c r="I305" i="2" l="1"/>
  <c r="L305" i="2" s="1"/>
  <c r="K305" i="2"/>
  <c r="D306" i="2" s="1"/>
  <c r="E306" i="2" s="1"/>
  <c r="H304" i="2"/>
  <c r="J304" i="2" s="1"/>
  <c r="M304" i="2" s="1"/>
  <c r="H305" i="2" l="1"/>
  <c r="J305" i="2" s="1"/>
  <c r="M305" i="2" s="1"/>
  <c r="I306" i="2"/>
  <c r="K306" i="2"/>
  <c r="D307" i="2" s="1"/>
  <c r="E307" i="2" s="1"/>
  <c r="I307" i="2" l="1"/>
  <c r="L307" i="2" s="1"/>
  <c r="K307" i="2"/>
  <c r="D308" i="2" s="1"/>
  <c r="E308" i="2" s="1"/>
  <c r="L306" i="2"/>
  <c r="H306" i="2"/>
  <c r="J306" i="2" s="1"/>
  <c r="M306" i="2" s="1"/>
  <c r="K308" i="2" l="1"/>
  <c r="D309" i="2" s="1"/>
  <c r="E309" i="2" s="1"/>
  <c r="I308" i="2"/>
  <c r="L308" i="2" s="1"/>
  <c r="H307" i="2"/>
  <c r="J307" i="2" s="1"/>
  <c r="M307" i="2" s="1"/>
  <c r="H308" i="2" l="1"/>
  <c r="J308" i="2" s="1"/>
  <c r="M308" i="2" s="1"/>
  <c r="I309" i="2"/>
  <c r="K309" i="2"/>
  <c r="D310" i="2" s="1"/>
  <c r="E310" i="2" s="1"/>
  <c r="K310" i="2" l="1"/>
  <c r="D311" i="2" s="1"/>
  <c r="E311" i="2" s="1"/>
  <c r="I310" i="2"/>
  <c r="L310" i="2" s="1"/>
  <c r="H309" i="2"/>
  <c r="J309" i="2" s="1"/>
  <c r="M309" i="2" s="1"/>
  <c r="L309" i="2"/>
  <c r="H310" i="2" l="1"/>
  <c r="J310" i="2" s="1"/>
  <c r="M310" i="2" s="1"/>
  <c r="I311" i="2"/>
  <c r="K311" i="2"/>
  <c r="D312" i="2" s="1"/>
  <c r="E312" i="2" s="1"/>
  <c r="I312" i="2" l="1"/>
  <c r="L312" i="2" s="1"/>
  <c r="H312" i="2"/>
  <c r="J312" i="2" s="1"/>
  <c r="K312" i="2"/>
  <c r="D313" i="2" s="1"/>
  <c r="E313" i="2" s="1"/>
  <c r="L311" i="2"/>
  <c r="H311" i="2"/>
  <c r="J311" i="2" s="1"/>
  <c r="M311" i="2" s="1"/>
  <c r="I313" i="2" l="1"/>
  <c r="K313" i="2"/>
  <c r="D314" i="2" s="1"/>
  <c r="E314" i="2" s="1"/>
  <c r="M312" i="2"/>
  <c r="K314" i="2" l="1"/>
  <c r="D315" i="2" s="1"/>
  <c r="E315" i="2" s="1"/>
  <c r="I314" i="2"/>
  <c r="L313" i="2"/>
  <c r="H313" i="2"/>
  <c r="J313" i="2" s="1"/>
  <c r="M313" i="2" s="1"/>
  <c r="L314" i="2" l="1"/>
  <c r="H314" i="2"/>
  <c r="J314" i="2" s="1"/>
  <c r="M314" i="2" s="1"/>
  <c r="K315" i="2"/>
  <c r="D316" i="2" s="1"/>
  <c r="E316" i="2" s="1"/>
  <c r="I315" i="2"/>
  <c r="K316" i="2" l="1"/>
  <c r="D317" i="2" s="1"/>
  <c r="E317" i="2" s="1"/>
  <c r="I316" i="2"/>
  <c r="L315" i="2"/>
  <c r="H315" i="2"/>
  <c r="J315" i="2" s="1"/>
  <c r="M315" i="2" s="1"/>
  <c r="H316" i="2" l="1"/>
  <c r="J316" i="2" s="1"/>
  <c r="M316" i="2" s="1"/>
  <c r="L316" i="2"/>
  <c r="K317" i="2"/>
  <c r="D318" i="2" s="1"/>
  <c r="E318" i="2" s="1"/>
  <c r="I317" i="2"/>
  <c r="H317" i="2" l="1"/>
  <c r="J317" i="2" s="1"/>
  <c r="M317" i="2" s="1"/>
  <c r="L317" i="2"/>
  <c r="K318" i="2"/>
  <c r="D319" i="2" s="1"/>
  <c r="E319" i="2" s="1"/>
  <c r="I318" i="2"/>
  <c r="L318" i="2" s="1"/>
  <c r="I319" i="2" l="1"/>
  <c r="L319" i="2" s="1"/>
  <c r="K319" i="2"/>
  <c r="D320" i="2" s="1"/>
  <c r="E320" i="2" s="1"/>
  <c r="H319" i="2"/>
  <c r="J319" i="2" s="1"/>
  <c r="M319" i="2" s="1"/>
  <c r="H318" i="2"/>
  <c r="J318" i="2" s="1"/>
  <c r="M318" i="2" s="1"/>
  <c r="K320" i="2" l="1"/>
  <c r="D321" i="2" s="1"/>
  <c r="E321" i="2" s="1"/>
  <c r="I320" i="2"/>
  <c r="L320" i="2" l="1"/>
  <c r="H320" i="2"/>
  <c r="J320" i="2" s="1"/>
  <c r="M320" i="2" s="1"/>
  <c r="K321" i="2"/>
  <c r="D322" i="2" s="1"/>
  <c r="E322" i="2" s="1"/>
  <c r="I321" i="2"/>
  <c r="I322" i="2" l="1"/>
  <c r="L322" i="2" s="1"/>
  <c r="K322" i="2"/>
  <c r="D323" i="2" s="1"/>
  <c r="E323" i="2" s="1"/>
  <c r="H322" i="2"/>
  <c r="J322" i="2" s="1"/>
  <c r="M322" i="2" s="1"/>
  <c r="L321" i="2"/>
  <c r="H321" i="2"/>
  <c r="J321" i="2" s="1"/>
  <c r="M321" i="2" s="1"/>
  <c r="I323" i="2" l="1"/>
  <c r="L323" i="2" s="1"/>
  <c r="K323" i="2"/>
  <c r="D324" i="2" s="1"/>
  <c r="E324" i="2" s="1"/>
  <c r="H323" i="2"/>
  <c r="J323" i="2" s="1"/>
  <c r="M323" i="2" s="1"/>
  <c r="K324" i="2" l="1"/>
  <c r="D325" i="2" s="1"/>
  <c r="E325" i="2" s="1"/>
  <c r="I324" i="2"/>
  <c r="H324" i="2" l="1"/>
  <c r="J324" i="2" s="1"/>
  <c r="M324" i="2" s="1"/>
  <c r="L324" i="2"/>
  <c r="K325" i="2"/>
  <c r="D326" i="2" s="1"/>
  <c r="E326" i="2" s="1"/>
  <c r="I325" i="2"/>
  <c r="L325" i="2" l="1"/>
  <c r="H325" i="2"/>
  <c r="J325" i="2" s="1"/>
  <c r="M325" i="2" s="1"/>
  <c r="I326" i="2"/>
  <c r="K326" i="2"/>
  <c r="D327" i="2" s="1"/>
  <c r="E327" i="2" s="1"/>
  <c r="I327" i="2" l="1"/>
  <c r="L327" i="2" s="1"/>
  <c r="H327" i="2"/>
  <c r="J327" i="2" s="1"/>
  <c r="M327" i="2" s="1"/>
  <c r="K327" i="2"/>
  <c r="D328" i="2" s="1"/>
  <c r="E328" i="2" s="1"/>
  <c r="L326" i="2"/>
  <c r="H326" i="2"/>
  <c r="J326" i="2" s="1"/>
  <c r="M326" i="2" s="1"/>
  <c r="K328" i="2" l="1"/>
  <c r="D329" i="2" s="1"/>
  <c r="E329" i="2" s="1"/>
  <c r="I328" i="2"/>
  <c r="L328" i="2" l="1"/>
  <c r="H328" i="2"/>
  <c r="J328" i="2" s="1"/>
  <c r="M328" i="2" s="1"/>
  <c r="I329" i="2"/>
  <c r="L329" i="2" s="1"/>
  <c r="K329" i="2"/>
  <c r="D330" i="2" s="1"/>
  <c r="E330" i="2" s="1"/>
  <c r="H329" i="2"/>
  <c r="J329" i="2" s="1"/>
  <c r="M329" i="2" s="1"/>
  <c r="I330" i="2" l="1"/>
  <c r="L330" i="2" s="1"/>
  <c r="H330" i="2"/>
  <c r="J330" i="2" s="1"/>
  <c r="M330" i="2" s="1"/>
  <c r="K330" i="2"/>
  <c r="D331" i="2" s="1"/>
  <c r="E331" i="2" s="1"/>
  <c r="K331" i="2" l="1"/>
  <c r="D332" i="2" s="1"/>
  <c r="E332" i="2" s="1"/>
  <c r="I331" i="2"/>
  <c r="L331" i="2" s="1"/>
  <c r="H331" i="2" l="1"/>
  <c r="J331" i="2" s="1"/>
  <c r="M331" i="2" s="1"/>
  <c r="K332" i="2"/>
  <c r="D333" i="2" s="1"/>
  <c r="E333" i="2" s="1"/>
  <c r="I332" i="2"/>
  <c r="L332" i="2" l="1"/>
  <c r="H332" i="2"/>
  <c r="J332" i="2" s="1"/>
  <c r="M332" i="2" s="1"/>
  <c r="I333" i="2"/>
  <c r="L333" i="2" s="1"/>
  <c r="K333" i="2"/>
  <c r="D334" i="2" s="1"/>
  <c r="E334" i="2" s="1"/>
  <c r="H333" i="2" l="1"/>
  <c r="J333" i="2" s="1"/>
  <c r="M333" i="2" s="1"/>
  <c r="K334" i="2"/>
  <c r="D335" i="2" s="1"/>
  <c r="E335" i="2" s="1"/>
  <c r="I334" i="2"/>
  <c r="H334" i="2" l="1"/>
  <c r="J334" i="2" s="1"/>
  <c r="M334" i="2" s="1"/>
  <c r="L334" i="2"/>
  <c r="K335" i="2"/>
  <c r="D336" i="2" s="1"/>
  <c r="E336" i="2" s="1"/>
  <c r="I335" i="2"/>
  <c r="L335" i="2" l="1"/>
  <c r="H335" i="2"/>
  <c r="J335" i="2" s="1"/>
  <c r="M335" i="2" s="1"/>
  <c r="K336" i="2"/>
  <c r="D337" i="2" s="1"/>
  <c r="E337" i="2" s="1"/>
  <c r="I336" i="2"/>
  <c r="L336" i="2" l="1"/>
  <c r="H336" i="2"/>
  <c r="J336" i="2" s="1"/>
  <c r="M336" i="2" s="1"/>
  <c r="K337" i="2"/>
  <c r="D338" i="2" s="1"/>
  <c r="E338" i="2" s="1"/>
  <c r="I337" i="2"/>
  <c r="L337" i="2" l="1"/>
  <c r="H337" i="2"/>
  <c r="J337" i="2" s="1"/>
  <c r="M337" i="2" s="1"/>
  <c r="I338" i="2"/>
  <c r="K338" i="2"/>
  <c r="D339" i="2" s="1"/>
  <c r="E339" i="2" s="1"/>
  <c r="K339" i="2" l="1"/>
  <c r="D340" i="2" s="1"/>
  <c r="E340" i="2" s="1"/>
  <c r="I339" i="2"/>
  <c r="L338" i="2"/>
  <c r="H338" i="2"/>
  <c r="J338" i="2" s="1"/>
  <c r="M338" i="2" s="1"/>
  <c r="L339" i="2" l="1"/>
  <c r="H339" i="2"/>
  <c r="J339" i="2" s="1"/>
  <c r="M339" i="2" s="1"/>
  <c r="I340" i="2"/>
  <c r="K340" i="2"/>
  <c r="D341" i="2" s="1"/>
  <c r="E341" i="2" s="1"/>
  <c r="L340" i="2" l="1"/>
  <c r="H340" i="2"/>
  <c r="J340" i="2" s="1"/>
  <c r="K341" i="2"/>
  <c r="D342" i="2" s="1"/>
  <c r="E342" i="2" s="1"/>
  <c r="I341" i="2"/>
  <c r="L341" i="2" l="1"/>
  <c r="H341" i="2"/>
  <c r="J341" i="2" s="1"/>
  <c r="K342" i="2"/>
  <c r="D343" i="2" s="1"/>
  <c r="E343" i="2" s="1"/>
  <c r="I342" i="2"/>
  <c r="M340" i="2"/>
  <c r="M341" i="2"/>
  <c r="K343" i="2" l="1"/>
  <c r="D344" i="2" s="1"/>
  <c r="E344" i="2" s="1"/>
  <c r="I343" i="2"/>
  <c r="L342" i="2"/>
  <c r="H342" i="2"/>
  <c r="J342" i="2" s="1"/>
  <c r="M342" i="2" s="1"/>
  <c r="L343" i="2" l="1"/>
  <c r="H343" i="2"/>
  <c r="J343" i="2" s="1"/>
  <c r="M343" i="2" s="1"/>
  <c r="K344" i="2"/>
  <c r="D345" i="2" s="1"/>
  <c r="E345" i="2" s="1"/>
  <c r="I344" i="2"/>
  <c r="L344" i="2" s="1"/>
  <c r="H344" i="2" l="1"/>
  <c r="J344" i="2" s="1"/>
  <c r="M344" i="2" s="1"/>
  <c r="K345" i="2"/>
  <c r="D346" i="2" s="1"/>
  <c r="E346" i="2" s="1"/>
  <c r="I345" i="2"/>
  <c r="L345" i="2" l="1"/>
  <c r="H345" i="2"/>
  <c r="J345" i="2" s="1"/>
  <c r="K346" i="2"/>
  <c r="D347" i="2" s="1"/>
  <c r="E347" i="2" s="1"/>
  <c r="I346" i="2"/>
  <c r="L346" i="2" l="1"/>
  <c r="H346" i="2"/>
  <c r="J346" i="2" s="1"/>
  <c r="K347" i="2"/>
  <c r="D348" i="2" s="1"/>
  <c r="E348" i="2" s="1"/>
  <c r="I347" i="2"/>
  <c r="M345" i="2"/>
  <c r="M346" i="2"/>
  <c r="H347" i="2" l="1"/>
  <c r="J347" i="2" s="1"/>
  <c r="M347" i="2" s="1"/>
  <c r="L347" i="2"/>
  <c r="K348" i="2"/>
  <c r="D349" i="2" s="1"/>
  <c r="E349" i="2" s="1"/>
  <c r="I348" i="2"/>
  <c r="L348" i="2" s="1"/>
  <c r="H348" i="2" l="1"/>
  <c r="J348" i="2" s="1"/>
  <c r="M348" i="2" s="1"/>
  <c r="K349" i="2"/>
  <c r="D350" i="2" s="1"/>
  <c r="E350" i="2" s="1"/>
  <c r="I349" i="2"/>
  <c r="L349" i="2" s="1"/>
  <c r="I350" i="2" l="1"/>
  <c r="L350" i="2" s="1"/>
  <c r="K350" i="2"/>
  <c r="D351" i="2" s="1"/>
  <c r="E351" i="2" s="1"/>
  <c r="H349" i="2"/>
  <c r="J349" i="2" s="1"/>
  <c r="M349" i="2" l="1"/>
  <c r="I351" i="2"/>
  <c r="L351" i="2" s="1"/>
  <c r="K351" i="2"/>
  <c r="D352" i="2" s="1"/>
  <c r="E352" i="2" s="1"/>
  <c r="H351" i="2"/>
  <c r="J351" i="2" s="1"/>
  <c r="H350" i="2"/>
  <c r="J350" i="2" s="1"/>
  <c r="M351" i="2" s="1"/>
  <c r="M350" i="2" l="1"/>
  <c r="K352" i="2"/>
  <c r="D353" i="2" s="1"/>
  <c r="E353" i="2" s="1"/>
  <c r="I352" i="2"/>
  <c r="H352" i="2" l="1"/>
  <c r="J352" i="2" s="1"/>
  <c r="M352" i="2" s="1"/>
  <c r="L352" i="2"/>
  <c r="I353" i="2"/>
  <c r="K353" i="2"/>
  <c r="D354" i="2" s="1"/>
  <c r="E354" i="2" s="1"/>
  <c r="K354" i="2" l="1"/>
  <c r="D355" i="2" s="1"/>
  <c r="E355" i="2" s="1"/>
  <c r="I354" i="2"/>
  <c r="L354" i="2" s="1"/>
  <c r="H353" i="2"/>
  <c r="J353" i="2" s="1"/>
  <c r="M353" i="2" s="1"/>
  <c r="L353" i="2"/>
  <c r="H354" i="2"/>
  <c r="J354" i="2" s="1"/>
  <c r="M354" i="2" s="1"/>
  <c r="K355" i="2" l="1"/>
  <c r="D356" i="2" s="1"/>
  <c r="E356" i="2" s="1"/>
  <c r="I355" i="2"/>
  <c r="H355" i="2" l="1"/>
  <c r="J355" i="2" s="1"/>
  <c r="M355" i="2" s="1"/>
  <c r="L355" i="2"/>
  <c r="K356" i="2"/>
  <c r="D357" i="2" s="1"/>
  <c r="E357" i="2" s="1"/>
  <c r="I356" i="2"/>
  <c r="H356" i="2" l="1"/>
  <c r="J356" i="2" s="1"/>
  <c r="M356" i="2" s="1"/>
  <c r="L356" i="2"/>
  <c r="I357" i="2"/>
  <c r="L357" i="2" s="1"/>
  <c r="K357" i="2"/>
  <c r="D358" i="2" s="1"/>
  <c r="E358" i="2" s="1"/>
  <c r="H357" i="2" l="1"/>
  <c r="J357" i="2" s="1"/>
  <c r="M357" i="2" s="1"/>
  <c r="K358" i="2"/>
  <c r="D359" i="2" s="1"/>
  <c r="E359" i="2" s="1"/>
  <c r="I358" i="2"/>
  <c r="L358" i="2" s="1"/>
  <c r="H358" i="2" l="1"/>
  <c r="J358" i="2" s="1"/>
  <c r="M358" i="2" s="1"/>
  <c r="I359" i="2"/>
  <c r="K359" i="2"/>
  <c r="D360" i="2" s="1"/>
  <c r="E360" i="2" s="1"/>
  <c r="I360" i="2" l="1"/>
  <c r="L360" i="2" s="1"/>
  <c r="K360" i="2"/>
  <c r="D361" i="2" s="1"/>
  <c r="E361" i="2" s="1"/>
  <c r="L359" i="2"/>
  <c r="H359" i="2"/>
  <c r="J359" i="2" s="1"/>
  <c r="M359" i="2" s="1"/>
  <c r="H360" i="2"/>
  <c r="J360" i="2" s="1"/>
  <c r="M360" i="2" s="1"/>
  <c r="I361" i="2" l="1"/>
  <c r="K361" i="2"/>
  <c r="D362" i="2" s="1"/>
  <c r="E362" i="2" s="1"/>
  <c r="K362" i="2" l="1"/>
  <c r="D363" i="2" s="1"/>
  <c r="E363" i="2" s="1"/>
  <c r="I362" i="2"/>
  <c r="L361" i="2"/>
  <c r="H361" i="2"/>
  <c r="J361" i="2" s="1"/>
  <c r="M361" i="2" s="1"/>
  <c r="H362" i="2" l="1"/>
  <c r="J362" i="2" s="1"/>
  <c r="M362" i="2" s="1"/>
  <c r="L362" i="2"/>
  <c r="K363" i="2"/>
  <c r="D364" i="2" s="1"/>
  <c r="E364" i="2" s="1"/>
  <c r="I363" i="2"/>
  <c r="H363" i="2" l="1"/>
  <c r="J363" i="2" s="1"/>
  <c r="M363" i="2" s="1"/>
  <c r="L363" i="2"/>
  <c r="I364" i="2"/>
  <c r="K364" i="2"/>
  <c r="D365" i="2" s="1"/>
  <c r="E365" i="2" s="1"/>
  <c r="K365" i="2" l="1"/>
  <c r="D366" i="2" s="1"/>
  <c r="E366" i="2" s="1"/>
  <c r="I365" i="2"/>
  <c r="L365" i="2" s="1"/>
  <c r="H364" i="2"/>
  <c r="J364" i="2" s="1"/>
  <c r="M364" i="2" s="1"/>
  <c r="L364" i="2"/>
  <c r="H365" i="2" l="1"/>
  <c r="J365" i="2" s="1"/>
  <c r="M365" i="2" s="1"/>
  <c r="I366" i="2"/>
  <c r="K366" i="2"/>
  <c r="D367" i="2" s="1"/>
  <c r="E367" i="2" s="1"/>
  <c r="I367" i="2" l="1"/>
  <c r="L367" i="2" s="1"/>
  <c r="K367" i="2"/>
  <c r="D368" i="2" s="1"/>
  <c r="E368" i="2" s="1"/>
  <c r="H366" i="2"/>
  <c r="J366" i="2" s="1"/>
  <c r="M366" i="2" s="1"/>
  <c r="L366" i="2"/>
  <c r="K368" i="2" l="1"/>
  <c r="D369" i="2" s="1"/>
  <c r="E369" i="2" s="1"/>
  <c r="I368" i="2"/>
  <c r="H367" i="2"/>
  <c r="J367" i="2" s="1"/>
  <c r="M367" i="2" s="1"/>
  <c r="L368" i="2" l="1"/>
  <c r="H368" i="2"/>
  <c r="J368" i="2" s="1"/>
  <c r="M368" i="2" s="1"/>
  <c r="I369" i="2"/>
  <c r="K369" i="2"/>
  <c r="D370" i="2" s="1"/>
  <c r="E370" i="2" s="1"/>
  <c r="L369" i="2" l="1"/>
  <c r="H369" i="2"/>
  <c r="J369" i="2" s="1"/>
  <c r="M369" i="2" s="1"/>
  <c r="I370" i="2"/>
  <c r="K370" i="2"/>
  <c r="D371" i="2" s="1"/>
  <c r="E371" i="2" s="1"/>
  <c r="L370" i="2" l="1"/>
  <c r="H370" i="2"/>
  <c r="J370" i="2" s="1"/>
  <c r="K371" i="2"/>
  <c r="D372" i="2" s="1"/>
  <c r="E372" i="2" s="1"/>
  <c r="I371" i="2"/>
  <c r="L371" i="2" l="1"/>
  <c r="H371" i="2"/>
  <c r="J371" i="2" s="1"/>
  <c r="I372" i="2"/>
  <c r="L372" i="2" s="1"/>
  <c r="K372" i="2"/>
  <c r="D373" i="2" s="1"/>
  <c r="E373" i="2" s="1"/>
  <c r="M371" i="2"/>
  <c r="M370" i="2"/>
  <c r="H372" i="2"/>
  <c r="J372" i="2" s="1"/>
  <c r="M372" i="2" s="1"/>
  <c r="K373" i="2" l="1"/>
  <c r="D374" i="2" s="1"/>
  <c r="E374" i="2" s="1"/>
  <c r="I373" i="2"/>
  <c r="L373" i="2" l="1"/>
  <c r="H373" i="2"/>
  <c r="J373" i="2" s="1"/>
  <c r="M373" i="2" s="1"/>
  <c r="K374" i="2"/>
  <c r="D375" i="2" s="1"/>
  <c r="E375" i="2" s="1"/>
  <c r="I374" i="2"/>
  <c r="L374" i="2" l="1"/>
  <c r="H374" i="2"/>
  <c r="J374" i="2" s="1"/>
  <c r="M374" i="2" s="1"/>
  <c r="K375" i="2"/>
  <c r="D376" i="2" s="1"/>
  <c r="E376" i="2" s="1"/>
  <c r="H13" i="2" s="1"/>
  <c r="I375" i="2"/>
  <c r="L375" i="2" s="1"/>
  <c r="I376" i="2" l="1"/>
  <c r="K376" i="2"/>
  <c r="H11" i="2" s="1"/>
  <c r="H375" i="2"/>
  <c r="N249" i="2" l="1"/>
  <c r="N205" i="2"/>
  <c r="N306" i="2"/>
  <c r="N330" i="2"/>
  <c r="N182" i="2"/>
  <c r="N374" i="2"/>
  <c r="N138" i="2"/>
  <c r="N56" i="2"/>
  <c r="N164" i="2"/>
  <c r="N307" i="2"/>
  <c r="N43" i="2"/>
  <c r="N50" i="2"/>
  <c r="N305" i="2"/>
  <c r="N123" i="2"/>
  <c r="N97" i="2"/>
  <c r="N203" i="2"/>
  <c r="N209" i="2"/>
  <c r="N158" i="2"/>
  <c r="N283" i="2"/>
  <c r="N294" i="2"/>
  <c r="N86" i="2"/>
  <c r="N167" i="2"/>
  <c r="N359" i="2"/>
  <c r="N185" i="2"/>
  <c r="N53" i="2"/>
  <c r="N34" i="2"/>
  <c r="N88" i="2"/>
  <c r="N140" i="2"/>
  <c r="N277" i="2"/>
  <c r="N81" i="2"/>
  <c r="N59" i="2"/>
  <c r="N258" i="2"/>
  <c r="N227" i="2"/>
  <c r="N297" i="2"/>
  <c r="N52" i="2"/>
  <c r="N268" i="2"/>
  <c r="N241" i="2"/>
  <c r="N60" i="2"/>
  <c r="N225" i="2"/>
  <c r="N344" i="2"/>
  <c r="N216" i="2"/>
  <c r="N346" i="2"/>
  <c r="N131" i="2"/>
  <c r="N62" i="2"/>
  <c r="N57" i="2"/>
  <c r="N375" i="2"/>
  <c r="N219" i="2"/>
  <c r="N149" i="2"/>
  <c r="N288" i="2"/>
  <c r="N124" i="2"/>
  <c r="N134" i="2"/>
  <c r="N350" i="2"/>
  <c r="N196" i="2"/>
  <c r="N320" i="2"/>
  <c r="N198" i="2"/>
  <c r="N74" i="2"/>
  <c r="N95" i="2"/>
  <c r="N110" i="2"/>
  <c r="N77" i="2"/>
  <c r="N361" i="2"/>
  <c r="N17" i="2"/>
  <c r="N163" i="2"/>
  <c r="N100" i="2"/>
  <c r="N284" i="2"/>
  <c r="N178" i="2"/>
  <c r="N371" i="2"/>
  <c r="N127" i="2"/>
  <c r="N171" i="2"/>
  <c r="N322" i="2"/>
  <c r="N326" i="2"/>
  <c r="N191" i="2"/>
  <c r="N286" i="2"/>
  <c r="N312" i="2"/>
  <c r="N40" i="2"/>
  <c r="N144" i="2"/>
  <c r="N28" i="2"/>
  <c r="N71" i="2"/>
  <c r="N274" i="2"/>
  <c r="N220" i="2"/>
  <c r="N150" i="2"/>
  <c r="N362" i="2"/>
  <c r="N78" i="2"/>
  <c r="N192" i="2"/>
  <c r="N340" i="2"/>
  <c r="N262" i="2"/>
  <c r="N96" i="2"/>
  <c r="N238" i="2"/>
  <c r="N324" i="2"/>
  <c r="N276" i="2"/>
  <c r="N145" i="2"/>
  <c r="N308" i="2"/>
  <c r="N174" i="2"/>
  <c r="N76" i="2"/>
  <c r="N98" i="2"/>
  <c r="N118" i="2"/>
  <c r="N159" i="2"/>
  <c r="H12" i="2"/>
  <c r="N139" i="2"/>
  <c r="N142" i="2"/>
  <c r="N355" i="2"/>
  <c r="N296" i="2"/>
  <c r="N188" i="2"/>
  <c r="N42" i="2"/>
  <c r="N175" i="2"/>
  <c r="N112" i="2"/>
  <c r="N363" i="2"/>
  <c r="N303" i="2"/>
  <c r="N321" i="2"/>
  <c r="N260" i="2"/>
  <c r="N257" i="2"/>
  <c r="N166" i="2"/>
  <c r="N80" i="2"/>
  <c r="N331" i="2"/>
  <c r="N130" i="2"/>
  <c r="N372" i="2"/>
  <c r="N329" i="2"/>
  <c r="N108" i="2"/>
  <c r="N103" i="2"/>
  <c r="N109" i="2"/>
  <c r="N70" i="2"/>
  <c r="N341" i="2"/>
  <c r="N289" i="2"/>
  <c r="N201" i="2"/>
  <c r="N222" i="2"/>
  <c r="N72" i="2"/>
  <c r="N190" i="2"/>
  <c r="N280" i="2"/>
  <c r="N281" i="2"/>
  <c r="N89" i="2"/>
  <c r="N259" i="2"/>
  <c r="N143" i="2"/>
  <c r="N290" i="2"/>
  <c r="N232" i="2"/>
  <c r="N29" i="2"/>
  <c r="N179" i="2"/>
  <c r="N253" i="2"/>
  <c r="N231" i="2"/>
  <c r="N173" i="2"/>
  <c r="N54" i="2"/>
  <c r="N99" i="2"/>
  <c r="N107" i="2"/>
  <c r="N254" i="2"/>
  <c r="N49" i="2"/>
  <c r="N317" i="2"/>
  <c r="N325" i="2"/>
  <c r="N233" i="2"/>
  <c r="N373" i="2"/>
  <c r="N115" i="2"/>
  <c r="N354" i="2"/>
  <c r="N155" i="2"/>
  <c r="N114" i="2"/>
  <c r="N360" i="2"/>
  <c r="N292" i="2"/>
  <c r="N298" i="2"/>
  <c r="N214" i="2"/>
  <c r="N345" i="2"/>
  <c r="N316" i="2"/>
  <c r="N79" i="2"/>
  <c r="N111" i="2"/>
  <c r="N310" i="2"/>
  <c r="N202" i="2"/>
  <c r="N200" i="2"/>
  <c r="N250" i="2"/>
  <c r="N282" i="2"/>
  <c r="N229" i="2"/>
  <c r="N102" i="2"/>
  <c r="N255" i="2"/>
  <c r="N279" i="2"/>
  <c r="N63" i="2"/>
  <c r="N177" i="2"/>
  <c r="N295" i="2"/>
  <c r="N208" i="2"/>
  <c r="N165" i="2"/>
  <c r="N39" i="2"/>
  <c r="N267" i="2"/>
  <c r="N239" i="2"/>
  <c r="N273" i="2"/>
  <c r="N218" i="2"/>
  <c r="N264" i="2"/>
  <c r="N234" i="2"/>
  <c r="N311" i="2"/>
  <c r="N246" i="2"/>
  <c r="N65" i="2"/>
  <c r="N170" i="2"/>
  <c r="N21" i="2"/>
  <c r="N129" i="2"/>
  <c r="N189" i="2"/>
  <c r="N122" i="2"/>
  <c r="N38" i="2"/>
  <c r="N141" i="2"/>
  <c r="N300" i="2"/>
  <c r="N176" i="2"/>
  <c r="N228" i="2"/>
  <c r="N27" i="2"/>
  <c r="N291" i="2"/>
  <c r="N327" i="2"/>
  <c r="N101" i="2"/>
  <c r="N82" i="2"/>
  <c r="N90" i="2"/>
  <c r="N137" i="2"/>
  <c r="N83" i="2"/>
  <c r="N162" i="2"/>
  <c r="N353" i="2"/>
  <c r="N230" i="2"/>
  <c r="N309" i="2"/>
  <c r="N193" i="2"/>
  <c r="N66" i="2"/>
  <c r="N336" i="2"/>
  <c r="N151" i="2"/>
  <c r="N367" i="2"/>
  <c r="N272" i="2"/>
  <c r="N206" i="2"/>
  <c r="N270" i="2"/>
  <c r="N31" i="2"/>
  <c r="N121" i="2"/>
  <c r="N304" i="2"/>
  <c r="N32" i="2"/>
  <c r="N64" i="2"/>
  <c r="N119" i="2"/>
  <c r="N313" i="2"/>
  <c r="N339" i="2"/>
  <c r="N226" i="2"/>
  <c r="N106" i="2"/>
  <c r="N244" i="2"/>
  <c r="N41" i="2"/>
  <c r="N323" i="2"/>
  <c r="N237" i="2"/>
  <c r="N370" i="2"/>
  <c r="N197" i="2"/>
  <c r="N293" i="2"/>
  <c r="N247" i="2"/>
  <c r="N172" i="2"/>
  <c r="P17" i="2" a="1"/>
  <c r="P17" i="2" s="1"/>
  <c r="N152" i="2"/>
  <c r="N19" i="2"/>
  <c r="N20" i="2"/>
  <c r="N213" i="2"/>
  <c r="N338" i="2"/>
  <c r="N125" i="2"/>
  <c r="N55" i="2"/>
  <c r="N269" i="2"/>
  <c r="N117" i="2"/>
  <c r="N22" i="2"/>
  <c r="N120" i="2"/>
  <c r="N376" i="2"/>
  <c r="N319" i="2"/>
  <c r="N349" i="2"/>
  <c r="N318" i="2"/>
  <c r="N240" i="2"/>
  <c r="N357" i="2"/>
  <c r="N356" i="2"/>
  <c r="N73" i="2"/>
  <c r="N352" i="2"/>
  <c r="N48" i="2"/>
  <c r="N146" i="2"/>
  <c r="N30" i="2"/>
  <c r="N133" i="2"/>
  <c r="N135" i="2"/>
  <c r="N275" i="2"/>
  <c r="N328" i="2"/>
  <c r="N332" i="2"/>
  <c r="N180" i="2"/>
  <c r="N46" i="2"/>
  <c r="N168" i="2"/>
  <c r="N266" i="2"/>
  <c r="N242" i="2"/>
  <c r="N366" i="2"/>
  <c r="N221" i="2"/>
  <c r="N302" i="2"/>
  <c r="N84" i="2"/>
  <c r="N215" i="2"/>
  <c r="N147" i="2"/>
  <c r="N243" i="2"/>
  <c r="N68" i="2"/>
  <c r="N91" i="2"/>
  <c r="N343" i="2"/>
  <c r="N351" i="2"/>
  <c r="N217" i="2"/>
  <c r="N368" i="2"/>
  <c r="N153" i="2"/>
  <c r="N23" i="2"/>
  <c r="N211" i="2"/>
  <c r="N285" i="2"/>
  <c r="N369" i="2"/>
  <c r="N299" i="2"/>
  <c r="N156" i="2"/>
  <c r="N24" i="2"/>
  <c r="N75" i="2"/>
  <c r="N333" i="2"/>
  <c r="N181" i="2"/>
  <c r="N301" i="2"/>
  <c r="N18" i="2"/>
  <c r="N37" i="2"/>
  <c r="N61" i="2"/>
  <c r="N358" i="2"/>
  <c r="N287" i="2"/>
  <c r="N187" i="2"/>
  <c r="N342" i="2"/>
  <c r="N132" i="2"/>
  <c r="N35" i="2"/>
  <c r="N104" i="2"/>
  <c r="N126" i="2"/>
  <c r="N348" i="2"/>
  <c r="N236" i="2"/>
  <c r="N26" i="2"/>
  <c r="N44" i="2"/>
  <c r="N199" i="2"/>
  <c r="N128" i="2"/>
  <c r="N271" i="2"/>
  <c r="N87" i="2"/>
  <c r="N169" i="2"/>
  <c r="N337" i="2"/>
  <c r="N47" i="2"/>
  <c r="N161" i="2"/>
  <c r="N210" i="2"/>
  <c r="N148" i="2"/>
  <c r="N365" i="2"/>
  <c r="N69" i="2"/>
  <c r="N261" i="2"/>
  <c r="N315" i="2"/>
  <c r="N248" i="2"/>
  <c r="N105" i="2"/>
  <c r="N265" i="2"/>
  <c r="N364" i="2"/>
  <c r="N256" i="2"/>
  <c r="N207" i="2"/>
  <c r="N94" i="2"/>
  <c r="N183" i="2"/>
  <c r="N51" i="2"/>
  <c r="N157" i="2"/>
  <c r="N116" i="2"/>
  <c r="N252" i="2"/>
  <c r="N334" i="2"/>
  <c r="N235" i="2"/>
  <c r="N85" i="2"/>
  <c r="N212" i="2"/>
  <c r="N58" i="2"/>
  <c r="N204" i="2"/>
  <c r="N93" i="2"/>
  <c r="N263" i="2"/>
  <c r="N184" i="2"/>
  <c r="N113" i="2"/>
  <c r="N154" i="2"/>
  <c r="N194" i="2"/>
  <c r="N136" i="2"/>
  <c r="N160" i="2"/>
  <c r="N223" i="2"/>
  <c r="N278" i="2"/>
  <c r="N36" i="2"/>
  <c r="N195" i="2"/>
  <c r="N25" i="2"/>
  <c r="N314" i="2"/>
  <c r="N67" i="2"/>
  <c r="N33" i="2"/>
  <c r="N186" i="2"/>
  <c r="N251" i="2"/>
  <c r="N224" i="2"/>
  <c r="N347" i="2"/>
  <c r="N245" i="2"/>
  <c r="N335" i="2"/>
  <c r="N45" i="2"/>
  <c r="N92" i="2"/>
  <c r="J375" i="2"/>
  <c r="H8" i="2"/>
  <c r="L376" i="2"/>
  <c r="H376" i="2"/>
  <c r="J376" i="2" s="1"/>
  <c r="M376" i="2" l="1"/>
  <c r="M375" i="2"/>
  <c r="H7" i="2"/>
  <c r="S17" i="2" a="1"/>
  <c r="S17" i="2" s="1"/>
  <c r="R17" i="2" a="1"/>
  <c r="R17" i="2" s="1"/>
  <c r="Q17" i="2" a="1"/>
  <c r="Q17" i="2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<sst xmlns="http://schemas.openxmlformats.org/spreadsheetml/2006/main" count="141" uniqueCount="134">
  <si>
    <t>Mortgage Loan Calculator</t>
  </si>
  <si>
    <t>Loan amount</t>
  </si>
  <si>
    <t>Interest rate</t>
  </si>
  <si>
    <t>Payments made per year</t>
  </si>
  <si>
    <t>Loan repayment start date</t>
  </si>
  <si>
    <t>Loan Details</t>
  </si>
  <si>
    <t>Loan Summary</t>
  </si>
  <si>
    <t>Duration of Loan (in years)</t>
  </si>
  <si>
    <t>Extra payments (Optional)</t>
  </si>
  <si>
    <t>Property Tax Amt. (in months)</t>
  </si>
  <si>
    <t>Total Loan Payments</t>
  </si>
  <si>
    <t>Saved-off years</t>
  </si>
  <si>
    <t>Enable Optional Payment</t>
  </si>
  <si>
    <t>Enable Property Tax</t>
  </si>
  <si>
    <t>Visible</t>
  </si>
  <si>
    <t>Pmt No</t>
  </si>
  <si>
    <t>Payment Date</t>
  </si>
  <si>
    <t>Beginning Balance</t>
  </si>
  <si>
    <t>Extra Payment</t>
  </si>
  <si>
    <t>Scheduled Payment</t>
  </si>
  <si>
    <t>Property Tax</t>
  </si>
  <si>
    <t>Total Payment</t>
  </si>
  <si>
    <t>Interest</t>
  </si>
  <si>
    <t>Principal</t>
  </si>
  <si>
    <t>Ending Balance</t>
  </si>
  <si>
    <t>Cumulative Interest</t>
  </si>
  <si>
    <t>Cumulative Principal</t>
  </si>
  <si>
    <t>Chart Data</t>
  </si>
  <si>
    <t>Year</t>
  </si>
  <si>
    <t>Remaining</t>
  </si>
  <si>
    <t>Interest Paid</t>
  </si>
  <si>
    <t>Principal Paid</t>
  </si>
  <si>
    <t>Mortgage Loan Calculator Settings</t>
  </si>
  <si>
    <t>Language</t>
  </si>
  <si>
    <t>Label Name</t>
  </si>
  <si>
    <t>Translated Label</t>
  </si>
  <si>
    <t>ENG</t>
  </si>
  <si>
    <t>interest_label</t>
  </si>
  <si>
    <t>principal_label</t>
  </si>
  <si>
    <t>visible_label</t>
  </si>
  <si>
    <t>true_label</t>
  </si>
  <si>
    <t>false_label</t>
  </si>
  <si>
    <t>loan_amount_label</t>
  </si>
  <si>
    <t>interest_rate_label</t>
  </si>
  <si>
    <t>loan_period_label</t>
  </si>
  <si>
    <t>payments_per_year_label</t>
  </si>
  <si>
    <t>loan_start_date_label</t>
  </si>
  <si>
    <t>property_tax_amount_label</t>
  </si>
  <si>
    <t>extra_payments_label</t>
  </si>
  <si>
    <t>scheduled_payment_amt_label</t>
  </si>
  <si>
    <t>total_loan_payments_label</t>
  </si>
  <si>
    <t>total_interest_label</t>
  </si>
  <si>
    <t>scheduled_no_of_payments_label</t>
  </si>
  <si>
    <t>actual_no_of_payments_label</t>
  </si>
  <si>
    <t>saved_off_years_label</t>
  </si>
  <si>
    <t>total_early_payments_label</t>
  </si>
  <si>
    <t>SPA</t>
  </si>
  <si>
    <t>Calculadora de préstamos hipotecarios</t>
  </si>
  <si>
    <t>Detalles del préstamo</t>
  </si>
  <si>
    <t>Resumen del préstamo</t>
  </si>
  <si>
    <t>Monto del préstamo</t>
  </si>
  <si>
    <t>Tasa de interés</t>
  </si>
  <si>
    <t>Duración del préstamo (en años)</t>
  </si>
  <si>
    <t>Pagos realizados por año</t>
  </si>
  <si>
    <t>Fecha de inicio de la devolución del préstamo</t>
  </si>
  <si>
    <t>Importe del impuesto sobre la propiedad (en meses)</t>
  </si>
  <si>
    <t>Pagos extras (Opcional)</t>
  </si>
  <si>
    <t>Pagos totales del préstamo</t>
  </si>
  <si>
    <t>Interés total</t>
  </si>
  <si>
    <t>Número programado de pagos</t>
  </si>
  <si>
    <t>Número real de pagos</t>
  </si>
  <si>
    <t>Años ahorrados</t>
  </si>
  <si>
    <t>Pagos anticipados totales</t>
  </si>
  <si>
    <t>Número de pago</t>
  </si>
  <si>
    <t>Fecha de pago</t>
  </si>
  <si>
    <t>Saldo inicial</t>
  </si>
  <si>
    <t>Pago extra</t>
  </si>
  <si>
    <t>Pago programado</t>
  </si>
  <si>
    <t>Impuesto a la propiedad</t>
  </si>
  <si>
    <t>Pago total</t>
  </si>
  <si>
    <t>Interés</t>
  </si>
  <si>
    <t>Balance final</t>
  </si>
  <si>
    <t>Interés acumulativo</t>
  </si>
  <si>
    <t>Principal acumulativo</t>
  </si>
  <si>
    <t>Pago mensual del prestamo</t>
  </si>
  <si>
    <t>mortgage_loan_calculator_label</t>
  </si>
  <si>
    <t>loan_details_label</t>
  </si>
  <si>
    <t>loan_summary_label</t>
  </si>
  <si>
    <t>payment_number_label</t>
  </si>
  <si>
    <t>payment_date_label</t>
  </si>
  <si>
    <t>beginning_balance_label</t>
  </si>
  <si>
    <t>extra_payment_label</t>
  </si>
  <si>
    <t>scheduled_payment_label</t>
  </si>
  <si>
    <t>property_tax_label</t>
  </si>
  <si>
    <t>total_payment_label</t>
  </si>
  <si>
    <t>ending_balance_label</t>
  </si>
  <si>
    <t>cumulative_interest_label</t>
  </si>
  <si>
    <t>cumulative_principal_label</t>
  </si>
  <si>
    <t>year_label</t>
  </si>
  <si>
    <t>remaining_label</t>
  </si>
  <si>
    <t>interest paid_label</t>
  </si>
  <si>
    <t>principal paid_label</t>
  </si>
  <si>
    <t>Año</t>
  </si>
  <si>
    <t>Restante</t>
  </si>
  <si>
    <t>Pago interesado</t>
  </si>
  <si>
    <t>Principal pagado</t>
  </si>
  <si>
    <t>chart_title</t>
  </si>
  <si>
    <t>Amortization Chart</t>
  </si>
  <si>
    <t>Cuadro de amortización</t>
  </si>
  <si>
    <t>language_label</t>
  </si>
  <si>
    <t>La lengua</t>
  </si>
  <si>
    <t>Show Detailed Options</t>
  </si>
  <si>
    <t>show_detailed_options_label</t>
  </si>
  <si>
    <t>Mostrar opciones detalladas</t>
  </si>
  <si>
    <t>Verdadero</t>
  </si>
  <si>
    <t>Falso</t>
  </si>
  <si>
    <t>Show Amortization Table</t>
  </si>
  <si>
    <t>Mostrar tabla de amortización</t>
  </si>
  <si>
    <t>show_amortization_table_label</t>
  </si>
  <si>
    <t>enable_optional_payment_label</t>
  </si>
  <si>
    <t>enable_property_tax_label</t>
  </si>
  <si>
    <t>Habilitar impuesto a la propiedad</t>
  </si>
  <si>
    <t>Habilitar pago opcional</t>
  </si>
  <si>
    <t>Total Interest</t>
  </si>
  <si>
    <t>Monthly Loan Payment</t>
  </si>
  <si>
    <t>Scheduled No. of Payments</t>
  </si>
  <si>
    <t>Actual No. of Payments</t>
  </si>
  <si>
    <t>Total Early Payments</t>
  </si>
  <si>
    <t>your_monthly_payment_label</t>
  </si>
  <si>
    <t>Su pago mensual</t>
  </si>
  <si>
    <t>año plazo de préstamo fijo</t>
  </si>
  <si>
    <t>year_fixed_loan_term_label</t>
  </si>
  <si>
    <t>Year Fixed Loan Term</t>
  </si>
  <si>
    <t>Your Monthly Payment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</si>
</sst>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&quot;$&quot;#,##0"/>
  </numFmts>
  <fonts count="11" x14ac:knownFonts="1"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72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7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5"/>
        <bgColor theme="5"/>
      </patternFill>
    </fill>
    <fill>
      <patternFill patternType="solid">
        <fgColor theme="5" tint="0.79998168889431442"/>
        <bgColor theme="5" tint="0.79998168889431442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theme="7" tint="-0.24994659260841701"/>
      </left>
      <right/>
      <top style="thin">
        <color theme="7" tint="-0.24994659260841701"/>
      </top>
      <bottom/>
      <diagonal/>
    </border>
    <border>
      <left/>
      <right/>
      <top style="thin">
        <color theme="7" tint="-0.24994659260841701"/>
      </top>
      <bottom/>
      <diagonal/>
    </border>
    <border>
      <left/>
      <right style="thin">
        <color theme="7" tint="-0.24994659260841701"/>
      </right>
      <top style="thin">
        <color theme="7" tint="-0.24994659260841701"/>
      </top>
      <bottom/>
      <diagonal/>
    </border>
    <border>
      <left style="thin">
        <color theme="7" tint="-0.24994659260841701"/>
      </left>
      <right/>
      <top/>
      <bottom/>
      <diagonal/>
    </border>
    <border>
      <left/>
      <right style="thin">
        <color theme="7" tint="-0.24994659260841701"/>
      </right>
      <top/>
      <bottom/>
      <diagonal/>
    </border>
    <border>
      <left style="thin">
        <color theme="7" tint="-0.24994659260841701"/>
      </left>
      <right/>
      <top/>
      <bottom style="thin">
        <color theme="7" tint="-0.24994659260841701"/>
      </bottom>
      <diagonal/>
    </border>
    <border>
      <left/>
      <right/>
      <top/>
      <bottom style="thin">
        <color theme="7" tint="-0.24994659260841701"/>
      </bottom>
      <diagonal/>
    </border>
    <border>
      <left/>
      <right style="thin">
        <color theme="7" tint="-0.24994659260841701"/>
      </right>
      <top/>
      <bottom style="thin">
        <color theme="7" tint="-0.24994659260841701"/>
      </bottom>
      <diagonal/>
    </border>
    <border>
      <left style="thin">
        <color theme="5" tint="0.39997558519241921"/>
      </left>
      <right/>
      <top style="thin">
        <color theme="5" tint="0.39997558519241921"/>
      </top>
      <bottom style="thin">
        <color theme="5" tint="0.39997558519241921"/>
      </bottom>
      <diagonal/>
    </border>
    <border>
      <left/>
      <right/>
      <top style="thin">
        <color theme="5" tint="0.39997558519241921"/>
      </top>
      <bottom style="thin">
        <color theme="5" tint="0.39997558519241921"/>
      </bottom>
      <diagonal/>
    </border>
    <border>
      <left/>
      <right style="thin">
        <color theme="5" tint="0.39997558519241921"/>
      </right>
      <top style="thin">
        <color theme="5" tint="0.39997558519241921"/>
      </top>
      <bottom style="thin">
        <color theme="5" tint="0.39997558519241921"/>
      </bottom>
      <diagonal/>
    </border>
    <border>
      <left style="thin">
        <color rgb="FF3F3F3F"/>
      </left>
      <right/>
      <top style="thin">
        <color rgb="FF3F3F3F"/>
      </top>
      <bottom style="thin">
        <color rgb="FF3F3F3F"/>
      </bottom>
      <diagonal/>
    </border>
    <border>
      <left/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theme="5" tint="0.39997558519241921"/>
      </left>
      <right/>
      <top style="thin">
        <color theme="5" tint="0.39997558519241921"/>
      </top>
      <bottom/>
      <diagonal/>
    </border>
    <border>
      <left/>
      <right/>
      <top style="thin">
        <color theme="5" tint="0.39997558519241921"/>
      </top>
      <bottom/>
      <diagonal/>
    </border>
    <border>
      <left/>
      <right style="thin">
        <color theme="5" tint="0.39997558519241921"/>
      </right>
      <top style="thin">
        <color theme="5" tint="0.39997558519241921"/>
      </top>
      <bottom/>
      <diagonal/>
    </border>
  </borders>
  <cellStyleXfs count="8">
    <xf numFmtId="0" fontId="0" fillId="0" borderId="0"/>
    <xf numFmtId="0" fontId="1" fillId="0" borderId="1" applyNumberFormat="0" applyFill="0" applyAlignment="0" applyProtection="0"/>
    <xf numFmtId="0" fontId="2" fillId="0" borderId="2" applyNumberFormat="0" applyFill="0" applyAlignment="0" applyProtection="0"/>
    <xf numFmtId="0" fontId="3" fillId="2" borderId="3" applyNumberFormat="0" applyAlignment="0" applyProtection="0"/>
    <xf numFmtId="0" fontId="4" fillId="3" borderId="4" applyNumberFormat="0" applyAlignment="0" applyProtection="0"/>
    <xf numFmtId="0" fontId="5" fillId="3" borderId="3" applyNumberFormat="0" applyAlignment="0" applyProtection="0"/>
    <xf numFmtId="0" fontId="9" fillId="4" borderId="0" applyNumberFormat="0" applyBorder="0" applyAlignment="0" applyProtection="0"/>
    <xf numFmtId="0" fontId="7" fillId="5" borderId="0" applyNumberFormat="0" applyBorder="0" applyAlignment="0" applyProtection="0"/>
  </cellStyleXfs>
  <cellXfs count="48">
    <xf numFmtId="0" fontId="0" fillId="0" borderId="0" xfId="0"/>
    <xf numFmtId="0" fontId="0" fillId="0" borderId="0" xfId="0" applyAlignment="1">
      <alignment wrapText="1"/>
    </xf>
    <xf numFmtId="4" fontId="0" fillId="0" borderId="0" xfId="0" applyNumberFormat="1"/>
    <xf numFmtId="0" fontId="2" fillId="0" borderId="2" xfId="2"/>
    <xf numFmtId="0" fontId="1" fillId="0" borderId="1" xfId="1"/>
    <xf numFmtId="10" fontId="3" fillId="2" borderId="3" xfId="3" applyNumberFormat="1"/>
    <xf numFmtId="0" fontId="3" fillId="2" borderId="3" xfId="3"/>
    <xf numFmtId="14" fontId="3" fillId="2" borderId="3" xfId="3" applyNumberFormat="1"/>
    <xf numFmtId="164" fontId="5" fillId="3" borderId="3" xfId="5" applyNumberFormat="1"/>
    <xf numFmtId="3" fontId="5" fillId="3" borderId="3" xfId="5" applyNumberFormat="1"/>
    <xf numFmtId="0" fontId="0" fillId="0" borderId="0" xfId="0" quotePrefix="1"/>
    <xf numFmtId="3" fontId="0" fillId="0" borderId="0" xfId="0" applyNumberFormat="1"/>
    <xf numFmtId="3" fontId="7" fillId="5" borderId="0" xfId="7" applyNumberFormat="1" applyBorder="1"/>
    <xf numFmtId="3" fontId="7" fillId="5" borderId="9" xfId="7" applyNumberFormat="1" applyBorder="1"/>
    <xf numFmtId="3" fontId="0" fillId="0" borderId="9" xfId="0" applyNumberFormat="1" applyBorder="1"/>
    <xf numFmtId="3" fontId="0" fillId="0" borderId="11" xfId="0" applyNumberFormat="1" applyBorder="1"/>
    <xf numFmtId="3" fontId="0" fillId="0" borderId="12" xfId="0" applyNumberFormat="1" applyBorder="1"/>
    <xf numFmtId="0" fontId="7" fillId="5" borderId="8" xfId="7" applyNumberFormat="1" applyBorder="1"/>
    <xf numFmtId="0" fontId="0" fillId="0" borderId="8" xfId="0" applyBorder="1"/>
    <xf numFmtId="0" fontId="0" fillId="0" borderId="10" xfId="0" applyBorder="1"/>
    <xf numFmtId="0" fontId="8" fillId="4" borderId="5" xfId="6" applyFont="1" applyBorder="1" applyAlignment="1">
      <alignment horizontal="center" wrapText="1"/>
    </xf>
    <xf numFmtId="0" fontId="8" fillId="4" borderId="6" xfId="6" applyFont="1" applyBorder="1" applyAlignment="1">
      <alignment horizontal="center" wrapText="1"/>
    </xf>
    <xf numFmtId="0" fontId="8" fillId="4" borderId="7" xfId="6" applyFont="1" applyBorder="1" applyAlignment="1">
      <alignment horizontal="center" wrapText="1"/>
    </xf>
    <xf numFmtId="0" fontId="4" fillId="3" borderId="4" xfId="4"/>
    <xf numFmtId="0" fontId="3" fillId="2" borderId="3" xfId="3" applyAlignment="1">
      <alignment horizontal="center"/>
    </xf>
    <xf numFmtId="0" fontId="5" fillId="3" borderId="3" xfId="5"/>
    <xf numFmtId="0" fontId="4" fillId="3" borderId="16" xfId="4" applyBorder="1" applyAlignment="1"/>
    <xf numFmtId="0" fontId="4" fillId="3" borderId="17" xfId="4" applyBorder="1" applyAlignment="1">
      <alignment horizontal="right"/>
    </xf>
    <xf numFmtId="0" fontId="0" fillId="0" borderId="0" xfId="0" applyAlignment="1">
      <alignment horizontal="right"/>
    </xf>
    <xf numFmtId="0" fontId="4" fillId="3" borderId="16" xfId="4" applyBorder="1" applyAlignment="1">
      <alignment horizontal="right"/>
    </xf>
    <xf numFmtId="0" fontId="8" fillId="6" borderId="18" xfId="0" applyFont="1" applyFill="1" applyBorder="1" applyAlignment="1">
      <alignment horizontal="center" wrapText="1"/>
    </xf>
    <xf numFmtId="0" fontId="8" fillId="6" borderId="19" xfId="0" applyFont="1" applyFill="1" applyBorder="1" applyAlignment="1">
      <alignment horizontal="center" wrapText="1"/>
    </xf>
    <xf numFmtId="0" fontId="8" fillId="6" borderId="20" xfId="0" applyFont="1" applyFill="1" applyBorder="1" applyAlignment="1">
      <alignment horizontal="center" wrapText="1"/>
    </xf>
    <xf numFmtId="0" fontId="0" fillId="7" borderId="18" xfId="0" applyFill="1" applyBorder="1" applyAlignment="1">
      <alignment horizontal="center"/>
    </xf>
    <xf numFmtId="14" fontId="0" fillId="7" borderId="19" xfId="0" applyNumberFormat="1" applyFill="1" applyBorder="1"/>
    <xf numFmtId="4" fontId="0" fillId="7" borderId="20" xfId="0" applyNumberFormat="1" applyFill="1" applyBorder="1"/>
    <xf numFmtId="0" fontId="0" fillId="0" borderId="18" xfId="0" applyBorder="1" applyAlignment="1">
      <alignment horizontal="center"/>
    </xf>
    <xf numFmtId="14" fontId="0" fillId="0" borderId="19" xfId="0" applyNumberFormat="1" applyBorder="1"/>
    <xf numFmtId="4" fontId="0" fillId="0" borderId="20" xfId="0" applyNumberFormat="1" applyBorder="1"/>
    <xf numFmtId="0" fontId="0" fillId="0" borderId="13" xfId="0" applyBorder="1" applyAlignment="1">
      <alignment horizontal="center"/>
    </xf>
    <xf numFmtId="14" fontId="0" fillId="0" borderId="14" xfId="0" applyNumberFormat="1" applyBorder="1"/>
    <xf numFmtId="4" fontId="0" fillId="0" borderId="15" xfId="0" applyNumberFormat="1" applyBorder="1"/>
    <xf numFmtId="0" fontId="10" fillId="0" borderId="0" xfId="0" applyFont="1" applyAlignment="1">
      <alignment vertical="center"/>
    </xf>
    <xf numFmtId="165" fontId="3" fillId="2" borderId="3" xfId="3" applyNumberFormat="1"/>
    <xf numFmtId="165" fontId="5" fillId="3" borderId="3" xfId="5" applyNumberFormat="1"/>
    <xf numFmtId="165" fontId="0" fillId="7" borderId="19" xfId="0" applyNumberFormat="1" applyFill="1" applyBorder="1"/>
    <xf numFmtId="165" fontId="0" fillId="0" borderId="19" xfId="0" applyNumberFormat="1" applyBorder="1"/>
    <xf numFmtId="165" fontId="0" fillId="0" borderId="14" xfId="0" applyNumberFormat="1" applyBorder="1"/>
  </cellXfs>
  <cellStyles count="8">
    <cellStyle name="40% - Accent4" xfId="7" builtinId="43"/>
    <cellStyle name="Accent4" xfId="6" builtinId="41"/>
    <cellStyle name="Calculation" xfId="5" builtinId="22"/>
    <cellStyle name="Heading 1" xfId="1" builtinId="16"/>
    <cellStyle name="Heading 2" xfId="2" builtinId="17"/>
    <cellStyle name="Input" xfId="3" builtinId="20"/>
    <cellStyle name="Normal" xfId="0" builtinId="0"/>
    <cellStyle name="Output" xfId="4" builtinId="2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Sample Amortization Chart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1"/>
          <c:order val="0"/>
          <c:tx>
            <c:strRef>
              <c:f>'Mortgage Loan Calculator'!$Q$16</c:f>
              <c:strCache>
                <c:ptCount val="1"/>
                <c:pt idx="0">
                  <c:v>Remaining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'Mortgage Loan Calculator'!$P$17:$P$24</c:f>
              <c:numCache>
                <c:formatCode>General</c:formatCode>
                <c:ptCount val="8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</c:numCache>
            </c:numRef>
          </c:cat>
          <c:val>
            <c:numRef>
              <c:f>'Mortgage Loan Calculator'!$Q$17:$Q$24</c:f>
              <c:numCache>
                <c:formatCode>#,##0</c:formatCode>
                <c:ptCount val="8"/>
                <c:pt idx="0">
                  <c:v>200000</c:v>
                </c:pt>
                <c:pt idx="1">
                  <c:v>171906.26139944274</c:v>
                </c:pt>
                <c:pt idx="2">
                  <c:v>142375.19381348768</c:v>
                </c:pt>
                <c:pt idx="3">
                  <c:v>111333.26076336141</c:v>
                </c:pt>
                <c:pt idx="4">
                  <c:v>78703.163504473006</c:v>
                </c:pt>
                <c:pt idx="5">
                  <c:v>44403.648541754308</c:v>
                </c:pt>
                <c:pt idx="6">
                  <c:v>8349.3052971200268</c:v>
                </c:pt>
                <c:pt idx="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EC5-47F7-8A5F-D72C93FBB005}"/>
            </c:ext>
          </c:extLst>
        </c:ser>
        <c:ser>
          <c:idx val="2"/>
          <c:order val="1"/>
          <c:tx>
            <c:strRef>
              <c:f>'Mortgage Loan Calculator'!$R$16</c:f>
              <c:strCache>
                <c:ptCount val="1"/>
                <c:pt idx="0">
                  <c:v>Interest Paid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'Mortgage Loan Calculator'!$P$17:$P$24</c:f>
              <c:numCache>
                <c:formatCode>General</c:formatCode>
                <c:ptCount val="8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</c:numCache>
            </c:numRef>
          </c:cat>
          <c:val>
            <c:numRef>
              <c:f>'Mortgage Loan Calculator'!$R$17:$R$24</c:f>
              <c:numCache>
                <c:formatCode>#,##0</c:formatCode>
                <c:ptCount val="8"/>
                <c:pt idx="0">
                  <c:v>833.33333333333337</c:v>
                </c:pt>
                <c:pt idx="1">
                  <c:v>10078.261145985154</c:v>
                </c:pt>
                <c:pt idx="2">
                  <c:v>17879.87110246667</c:v>
                </c:pt>
                <c:pt idx="3">
                  <c:v>24164.320322009607</c:v>
                </c:pt>
                <c:pt idx="4">
                  <c:v>28853.987981920553</c:v>
                </c:pt>
                <c:pt idx="5">
                  <c:v>31867.28203090193</c:v>
                </c:pt>
                <c:pt idx="6">
                  <c:v>33118.43601345973</c:v>
                </c:pt>
                <c:pt idx="7">
                  <c:v>33149.378453000245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EC5-47F7-8A5F-D72C93FBB005}"/>
            </c:ext>
          </c:extLst>
        </c:ser>
        <c:ser>
          <c:idx val="3"/>
          <c:order val="2"/>
          <c:tx>
            <c:strRef>
              <c:f>'Mortgage Loan Calculator'!$S$16</c:f>
              <c:strCache>
                <c:ptCount val="1"/>
                <c:pt idx="0">
                  <c:v>Principal Paid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'Mortgage Loan Calculator'!$P$17:$P$24</c:f>
              <c:numCache>
                <c:formatCode>General</c:formatCode>
                <c:ptCount val="8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</c:numCache>
            </c:numRef>
          </c:cat>
          <c:val>
            <c:numRef>
              <c:f>'Mortgage Loan Calculator'!$S$17:$S$24</c:f>
              <c:numCache>
                <c:formatCode>#,##0</c:formatCode>
                <c:ptCount val="8"/>
                <c:pt idx="0">
                  <c:v>2287.9769714481713</c:v>
                </c:pt>
                <c:pt idx="1">
                  <c:v>30498.772816174409</c:v>
                </c:pt>
                <c:pt idx="2">
                  <c:v>60152.886517070954</c:v>
                </c:pt>
                <c:pt idx="3">
                  <c:v>91324.160954906096</c:v>
                </c:pt>
                <c:pt idx="4">
                  <c:v>124090.2169523732</c:v>
                </c:pt>
                <c:pt idx="5">
                  <c:v>158532.64656076988</c:v>
                </c:pt>
                <c:pt idx="6">
                  <c:v>194737.2162355902</c:v>
                </c:pt>
                <c:pt idx="7">
                  <c:v>200000.00000000006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EC5-47F7-8A5F-D72C93FBB0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51289760"/>
        <c:axId val="651279200"/>
      </c:lineChart>
      <c:catAx>
        <c:axId val="6512897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51279200"/>
        <c:crosses val="autoZero"/>
        <c:auto val="1"/>
        <c:lblAlgn val="ctr"/>
        <c:lblOffset val="100"/>
        <c:noMultiLvlLbl val="0"/>
      </c:catAx>
      <c:valAx>
        <c:axId val="651279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512897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CheckBox" checked="Checked" fmlaLink="$C$4" lockText="1" noThreeD="1"/>
</file>

<file path=xl/ctrlProps/ctrlProp2.xml><?xml version="1.0" encoding="utf-8"?>
<formControlPr xmlns="http://schemas.microsoft.com/office/spreadsheetml/2009/9/main" objectType="CheckBox" checked="Checked" fmlaLink="$C$5" lockText="1" noThreeD="1"/>
</file>

<file path=xl/ctrlProps/ctrlProp3.xml><?xml version="1.0" encoding="utf-8"?>
<formControlPr xmlns="http://schemas.microsoft.com/office/spreadsheetml/2009/9/main" objectType="CheckBox" fmlaLink="$C$6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604837</xdr:colOff>
      <xdr:row>1</xdr:row>
      <xdr:rowOff>209550</xdr:rowOff>
    </xdr:from>
    <xdr:to>
      <xdr:col>18</xdr:col>
      <xdr:colOff>800100</xdr:colOff>
      <xdr:row>11</xdr:row>
      <xdr:rowOff>180975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3</xdr:row>
          <xdr:rowOff>0</xdr:rowOff>
        </xdr:from>
        <xdr:to>
          <xdr:col>3</xdr:col>
          <xdr:colOff>0</xdr:colOff>
          <xdr:row>4</xdr:row>
          <xdr:rowOff>0</xdr:rowOff>
        </xdr:to>
        <xdr:sp macro="" textlink="">
          <xdr:nvSpPr>
            <xdr:cNvPr id="2052" name="Check Box 4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00000000-0008-0000-0100-00000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CC99"/>
            </a:solidFill>
            <a:ln w="6350">
              <a:solidFill>
                <a:srgbClr val="3F3F3F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4</xdr:row>
          <xdr:rowOff>0</xdr:rowOff>
        </xdr:from>
        <xdr:to>
          <xdr:col>3</xdr:col>
          <xdr:colOff>0</xdr:colOff>
          <xdr:row>5</xdr:row>
          <xdr:rowOff>0</xdr:rowOff>
        </xdr:to>
        <xdr:sp macro="" textlink="">
          <xdr:nvSpPr>
            <xdr:cNvPr id="2053" name="Check Box 5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00000000-0008-0000-0100-00000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CC99"/>
            </a:solidFill>
            <a:ln w="6350">
              <a:solidFill>
                <a:srgbClr val="3F3F3F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5</xdr:row>
          <xdr:rowOff>0</xdr:rowOff>
        </xdr:from>
        <xdr:to>
          <xdr:col>3</xdr:col>
          <xdr:colOff>0</xdr:colOff>
          <xdr:row>6</xdr:row>
          <xdr:rowOff>0</xdr:rowOff>
        </xdr:to>
        <xdr:sp macro="" textlink="">
          <xdr:nvSpPr>
            <xdr:cNvPr id="2054" name="Check Box 6" hidden="1">
              <a:extLst>
                <a:ext uri="{63B3BB69-23CF-44E3-9099-C40C66FF867C}">
                  <a14:compatExt spid="_x0000_s2054"/>
                </a:ext>
                <a:ext uri="{FF2B5EF4-FFF2-40B4-BE49-F238E27FC236}">
                  <a16:creationId xmlns:a16="http://schemas.microsoft.com/office/drawing/2014/main" id="{00000000-0008-0000-0100-00000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CC99"/>
            </a:solidFill>
            <a:ln w="6350">
              <a:solidFill>
                <a:srgbClr val="3F3F3F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70985852-3549-4463-AF3E-908DC26AF9D5}" name="language_table" displayName="language_table" ref="E3:F47" totalsRowShown="0" headerRowCellStyle="Normal" dataCellStyle="Normal">
  <autoFilter ref="E3:F47" xr:uid="{70985852-3549-4463-AF3E-908DC26AF9D5}">
    <filterColumn colId="0" hiddenButton="1"/>
    <filterColumn colId="1" hiddenButton="1"/>
  </autoFilter>
  <tableColumns count="2">
    <tableColumn id="1" xr3:uid="{5F5DC14E-0F9C-4D7C-B663-6DA01CB80D06}" name="ENG" dataCellStyle="Normal"/>
    <tableColumn id="2" xr3:uid="{86B6B334-F5FB-4443-95EC-FAC1CB9FD7DB}" name="SPA" dataCellStyle="Normal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069ABE-83F7-4E99-9262-151AAC53D903}">
  <sheetPr codeName="Sheet1">
    <tabColor theme="4"/>
    <pageSetUpPr autoPageBreaks="0" fitToPage="1"/>
  </sheetPr>
  <dimension ref="A2:S377"/>
  <sheetViews>
    <sheetView showGridLines="0" tabSelected="1" zoomScaleNormal="100" workbookViewId="0">
      <selection activeCell="K9" sqref="K9"/>
    </sheetView>
  </sheetViews>
  <sheetFormatPr defaultRowHeight="15" x14ac:dyDescent="0.25"/>
  <cols>
    <col min="1" max="1" width="3" customWidth="1"/>
    <col min="2" max="14" width="15.42578125" customWidth="1"/>
    <col min="15" max="15" width="2.85546875" customWidth="1"/>
    <col min="16" max="19" width="12.28515625" customWidth="1"/>
    <col min="20" max="20" width="2.85546875" customWidth="1"/>
  </cols>
  <sheetData>
    <row r="2" spans="1:19" ht="30" customHeight="1" thickBot="1" x14ac:dyDescent="0.35">
      <c r="B2" s="4" t="str">
        <f>mortgage_loan_calculator_label</f>
        <v>Mortgage Loan Calculator</v>
      </c>
      <c r="C2" s="4"/>
      <c r="D2" s="4"/>
      <c r="H2" s="10"/>
    </row>
    <row r="3" spans="1:19" ht="15.75" thickTop="1" x14ac:dyDescent="0.25"/>
    <row r="4" spans="1:19" ht="20.100000000000001" customHeight="1" thickBot="1" x14ac:dyDescent="0.35">
      <c r="B4" s="3" t="str">
        <f>loan_details_label</f>
        <v>Loan Details</v>
      </c>
      <c r="C4" s="3"/>
      <c r="D4" s="3"/>
      <c r="F4" s="3" t="str">
        <f>loan_summary_label</f>
        <v>Loan Summary</v>
      </c>
      <c r="G4" s="3"/>
      <c r="H4" s="3"/>
    </row>
    <row r="5" spans="1:19" ht="15.75" thickTop="1" x14ac:dyDescent="0.25"/>
    <row r="6" spans="1:19" ht="14.25" customHeight="1" x14ac:dyDescent="0.25">
      <c r="B6" s="26"/>
      <c r="C6" s="27" t="str">
        <f>loan_amount_label</f>
        <v>Loan amount</v>
      </c>
      <c r="D6" s="43">
        <v>200000</v>
      </c>
      <c r="F6" s="29"/>
      <c r="G6" s="27" t="str">
        <f>scheduled_payment_amt_label</f>
        <v>Monthly Loan Payment</v>
      </c>
      <c r="H6" s="44">
        <f>-PMT(interest_rate/payments_per_year,scheduled_no_of_payments,loan_amount)</f>
        <v>2121.3103047815048</v>
      </c>
      <c r="J6" s="42"/>
      <c r="K6" s="42"/>
    </row>
    <row r="7" spans="1:19" ht="15" customHeight="1" x14ac:dyDescent="0.25">
      <c r="B7" s="26"/>
      <c r="C7" s="27" t="str">
        <f>interest_rate_label</f>
        <v>Interest rate</v>
      </c>
      <c r="D7" s="5">
        <v>0.05</v>
      </c>
      <c r="F7" s="29"/>
      <c r="G7" s="27" t="str">
        <f>total_loan_payments_label</f>
        <v>Total Loan Payments</v>
      </c>
      <c r="H7" s="44">
        <f>SUM($H$17:$H$376)</f>
        <v>233149.37845300045</v>
      </c>
      <c r="J7" s="42"/>
      <c r="K7" s="42"/>
    </row>
    <row r="8" spans="1:19" ht="15" customHeight="1" x14ac:dyDescent="0.25">
      <c r="B8" s="26"/>
      <c r="C8" s="27" t="str">
        <f>loan_period_label</f>
        <v>Duration of Loan (in years)</v>
      </c>
      <c r="D8" s="6">
        <v>10</v>
      </c>
      <c r="F8" s="29"/>
      <c r="G8" s="27" t="str">
        <f>total_interest_label</f>
        <v>Total Interest</v>
      </c>
      <c r="H8" s="44">
        <f>SUM($I$17:$I$376)</f>
        <v>33149.378453000245</v>
      </c>
      <c r="J8" s="42"/>
      <c r="K8" s="42"/>
    </row>
    <row r="9" spans="1:19" ht="15" customHeight="1" x14ac:dyDescent="0.25">
      <c r="B9" s="26"/>
      <c r="C9" s="27" t="str">
        <f>payments_per_year_label</f>
        <v>Payments made per year</v>
      </c>
      <c r="D9" s="6">
        <v>12</v>
      </c>
      <c r="F9" s="28"/>
      <c r="G9" s="28"/>
      <c r="J9" s="42"/>
      <c r="K9" s="42"/>
    </row>
    <row r="10" spans="1:19" ht="15" customHeight="1" x14ac:dyDescent="0.25">
      <c r="B10" s="26"/>
      <c r="C10" s="27" t="str">
        <f>loan_start_date_label</f>
        <v>Loan repayment start date</v>
      </c>
      <c r="D10" s="7">
        <f ca="1">TODAY()+120</f>
        <v>45468</v>
      </c>
      <c r="F10" s="29"/>
      <c r="G10" s="27" t="str">
        <f>scheduled_no_of_payments_label</f>
        <v>Scheduled No. of Payments</v>
      </c>
      <c r="H10" s="9">
        <f>loan_period*payments_per_year</f>
        <v>120</v>
      </c>
      <c r="J10" s="42"/>
      <c r="K10" s="42"/>
    </row>
    <row r="11" spans="1:19" ht="15" customHeight="1" x14ac:dyDescent="0.25">
      <c r="B11" s="28"/>
      <c r="C11" s="28"/>
      <c r="F11" s="29"/>
      <c r="G11" s="27" t="str">
        <f>actual_no_of_payments_label</f>
        <v>Actual No. of Payments</v>
      </c>
      <c r="H11" s="9">
        <f>IFERROR(IF(payments_per_year=1,1,MATCH(0.01,ending_balance,-1)+1),"")</f>
        <v>75</v>
      </c>
      <c r="J11" s="42"/>
      <c r="K11" s="42"/>
    </row>
    <row r="12" spans="1:19" ht="15" customHeight="1" x14ac:dyDescent="0.25">
      <c r="B12" s="26"/>
      <c r="C12" s="27" t="str">
        <f>property_tax_amount_label</f>
        <v>Property Tax Amt. (in months)</v>
      </c>
      <c r="D12" s="43">
        <v>225</v>
      </c>
      <c r="F12" s="29"/>
      <c r="G12" s="27" t="str">
        <f>saved_off_years_label</f>
        <v>Saved-off years</v>
      </c>
      <c r="H12" s="8">
        <f>(H10-H11)/D9</f>
        <v>3.75</v>
      </c>
      <c r="J12" s="42"/>
      <c r="K12" s="42"/>
    </row>
    <row r="13" spans="1:19" ht="15.75" customHeight="1" x14ac:dyDescent="0.25">
      <c r="B13" s="28"/>
      <c r="C13" s="28"/>
      <c r="F13" s="29"/>
      <c r="G13" s="27" t="str">
        <f>total_early_payments_label</f>
        <v>Total Early Payments</v>
      </c>
      <c r="H13" s="9">
        <f>SUM($E$17:$E$376)</f>
        <v>74051.105594387365</v>
      </c>
      <c r="J13" s="42"/>
      <c r="K13" s="42"/>
    </row>
    <row r="14" spans="1:19" ht="18" thickBot="1" x14ac:dyDescent="0.35">
      <c r="B14" s="29"/>
      <c r="C14" s="27" t="str">
        <f>extra_payments_label</f>
        <v>Extra payments (Optional)</v>
      </c>
      <c r="D14" s="43">
        <v>1000</v>
      </c>
      <c r="P14" s="3" t="s">
        <v>27</v>
      </c>
      <c r="Q14" s="3"/>
      <c r="R14" s="3"/>
      <c r="S14" s="3"/>
    </row>
    <row r="15" spans="1:19" ht="15.75" thickTop="1" x14ac:dyDescent="0.25"/>
    <row r="16" spans="1:19" ht="35.1" customHeight="1" x14ac:dyDescent="0.25">
      <c r="A16" s="1"/>
      <c r="B16" s="30" t="str">
        <f>payment_number_label</f>
        <v>Pmt No</v>
      </c>
      <c r="C16" s="31" t="str">
        <f>payment_date_label</f>
        <v>Payment Date</v>
      </c>
      <c r="D16" s="31" t="str">
        <f>beginning_balance_label</f>
        <v>Beginning Balance</v>
      </c>
      <c r="E16" s="31" t="str">
        <f>extra_payment_label</f>
        <v>Extra Payment</v>
      </c>
      <c r="F16" s="31" t="str">
        <f>scheduled_payment_label</f>
        <v>Scheduled Payment</v>
      </c>
      <c r="G16" s="31" t="str">
        <f>property_tax_label</f>
        <v>Property Tax</v>
      </c>
      <c r="H16" s="31" t="str">
        <f>total_payment_label</f>
        <v>Total Payment</v>
      </c>
      <c r="I16" s="31" t="str">
        <f>interest_label</f>
        <v>Interest</v>
      </c>
      <c r="J16" s="31" t="str">
        <f>principal_label</f>
        <v>Principal</v>
      </c>
      <c r="K16" s="31" t="str">
        <f>ending_balance_label</f>
        <v>Ending Balance</v>
      </c>
      <c r="L16" s="31" t="str">
        <f>cumulative_interest_label</f>
        <v>Cumulative Interest</v>
      </c>
      <c r="M16" s="31" t="str">
        <f>cumulative_principal_label</f>
        <v>Cumulative Principal</v>
      </c>
      <c r="N16" s="32" t="str">
        <f>visible_label</f>
        <v>Visible</v>
      </c>
      <c r="P16" s="20" t="str">
        <f>year_label</f>
        <v>Year</v>
      </c>
      <c r="Q16" s="21" t="str">
        <f>remaining_label</f>
        <v>Remaining</v>
      </c>
      <c r="R16" s="21" t="str">
        <f>interest_paid_label</f>
        <v>Interest Paid</v>
      </c>
      <c r="S16" s="22" t="str">
        <f>principal_paid_label</f>
        <v>Principal Paid</v>
      </c>
    </row>
    <row r="17" spans="2:19" x14ac:dyDescent="0.25">
      <c r="B17" s="33">
        <v>1</v>
      </c>
      <c r="C17" s="34">
        <f t="shared" ref="C17:C80" ca="1" si="0">IF($B17=1,loan_start_date,EDATE(C16,1))</f>
        <v>45468</v>
      </c>
      <c r="D17" s="45">
        <f t="shared" ref="D17:D80" si="1">IF($B17=1,loan_amount,INDEX(ending_balance,$B17-1))</f>
        <v>200000</v>
      </c>
      <c r="E17" s="45">
        <f t="shared" ref="E17:E80" si="2">IF(enable_optional_payment,IF($F17+extra_payments&lt;$D17,extra_payments,IF($D17-$F17&gt;0,$D17+$I17-$F17,0)),0)</f>
        <v>1000</v>
      </c>
      <c r="F17" s="45">
        <f t="shared" ref="F17:F80" si="3">scheduled_payment_amt</f>
        <v>2121.3103047815048</v>
      </c>
      <c r="G17" s="45">
        <f t="shared" ref="G17:G80" si="4">IF(enable_property_tax,property_tax_amount,0)</f>
        <v>0</v>
      </c>
      <c r="H17" s="45">
        <f t="shared" ref="H17:H80" si="5">IF($F17+$E17&lt;=$D17,$F17+$E17,$D17+$I17)+$G17</f>
        <v>3121.3103047815048</v>
      </c>
      <c r="I17" s="45">
        <f t="shared" ref="I17:I80" si="6">IFERROR(-IPMT(interest_rate/payments_per_year,1,scheduled_no_of_payments-$B17+1,$D17),0)</f>
        <v>833.33333333333337</v>
      </c>
      <c r="J17" s="45">
        <f t="shared" ref="J17:J80" si="7">$H17-$I17-$G17</f>
        <v>2287.9769714481713</v>
      </c>
      <c r="K17" s="45">
        <f t="shared" ref="K17:K80" si="8">IF($F17+$E17&lt;=$D17,$D17-$J17,0)</f>
        <v>197712.02302855183</v>
      </c>
      <c r="L17" s="45">
        <f>SUM(INDEX($I$17:$I$376,1,1):$I17)</f>
        <v>833.33333333333337</v>
      </c>
      <c r="M17" s="45">
        <f>SUM(INDEX($J$17:$J$376,1,1):$J17)</f>
        <v>2287.9769714481713</v>
      </c>
      <c r="N17" s="35" t="b">
        <f t="shared" ref="N17:N80" si="9">$B17&lt;=actual_no_of_payments</f>
        <v>1</v>
      </c>
      <c r="P17" s="17" cm="1">
        <f t="array" ref="P17:P24">_xlfn.SEQUENCE(ROUNDUP(actual_no_of_payments/12,0)+1,,0)</f>
        <v>0</v>
      </c>
      <c r="Q17" s="12" cm="1">
        <f t="array" ref="Q17:Q24">INDEX($D$17:$D$376,_xlfn.ANCHORARRAY($P17)*12+1)</f>
        <v>200000</v>
      </c>
      <c r="R17" s="12" cm="1">
        <f t="array" ref="R17:R24">INDEX($L$17:$L$376,_xlfn.ANCHORARRAY($P17)*12+1)</f>
        <v>833.33333333333337</v>
      </c>
      <c r="S17" s="13" cm="1">
        <f t="array" ref="S17:S24">INDEX($M$17:$M$376,_xlfn.ANCHORARRAY($P17)*12+1)</f>
        <v>2287.9769714481713</v>
      </c>
    </row>
    <row r="18" spans="2:19" x14ac:dyDescent="0.25">
      <c r="B18" s="36">
        <v>2</v>
      </c>
      <c r="C18" s="37">
        <f t="shared" ca="1" si="0"/>
        <v>45498</v>
      </c>
      <c r="D18" s="46">
        <f t="shared" si="1"/>
        <v>197712.02302855183</v>
      </c>
      <c r="E18" s="46">
        <f t="shared" si="2"/>
        <v>1000</v>
      </c>
      <c r="F18" s="46">
        <f t="shared" si="3"/>
        <v>2121.3103047815048</v>
      </c>
      <c r="G18" s="46">
        <f t="shared" si="4"/>
        <v>0</v>
      </c>
      <c r="H18" s="46">
        <f t="shared" si="5"/>
        <v>3121.3103047815048</v>
      </c>
      <c r="I18" s="46">
        <f t="shared" si="6"/>
        <v>823.80009595229933</v>
      </c>
      <c r="J18" s="46">
        <f t="shared" si="7"/>
        <v>2297.5102088292056</v>
      </c>
      <c r="K18" s="46">
        <f t="shared" si="8"/>
        <v>195414.51281972261</v>
      </c>
      <c r="L18" s="46">
        <f>SUM(INDEX($I$17:$I$376,1,1):$I18)</f>
        <v>1657.1334292856327</v>
      </c>
      <c r="M18" s="46">
        <f>SUM(INDEX($J$17:$J$376,1,1):$J18)</f>
        <v>4585.4871802773769</v>
      </c>
      <c r="N18" s="38" t="b">
        <f t="shared" si="9"/>
        <v>1</v>
      </c>
      <c r="P18" s="18">
        <v>1</v>
      </c>
      <c r="Q18" s="11">
        <v>171906.26139944274</v>
      </c>
      <c r="R18" s="11">
        <v>10078.261145985154</v>
      </c>
      <c r="S18" s="14">
        <v>30498.772816174409</v>
      </c>
    </row>
    <row r="19" spans="2:19" x14ac:dyDescent="0.25">
      <c r="B19" s="33">
        <v>3</v>
      </c>
      <c r="C19" s="34">
        <f t="shared" ca="1" si="0"/>
        <v>45529</v>
      </c>
      <c r="D19" s="45">
        <f t="shared" si="1"/>
        <v>195414.51281972261</v>
      </c>
      <c r="E19" s="45">
        <f t="shared" si="2"/>
        <v>1000</v>
      </c>
      <c r="F19" s="45">
        <f t="shared" si="3"/>
        <v>2121.3103047815048</v>
      </c>
      <c r="G19" s="45">
        <f t="shared" si="4"/>
        <v>0</v>
      </c>
      <c r="H19" s="45">
        <f t="shared" si="5"/>
        <v>3121.3103047815048</v>
      </c>
      <c r="I19" s="45">
        <f t="shared" si="6"/>
        <v>814.22713674884426</v>
      </c>
      <c r="J19" s="45">
        <f t="shared" si="7"/>
        <v>2307.0831680326605</v>
      </c>
      <c r="K19" s="45">
        <f t="shared" si="8"/>
        <v>193107.42965168995</v>
      </c>
      <c r="L19" s="45">
        <f>SUM(INDEX($I$17:$I$376,1,1):$I19)</f>
        <v>2471.360566034477</v>
      </c>
      <c r="M19" s="45">
        <f>SUM(INDEX($J$17:$J$376,1,1):$J19)</f>
        <v>6892.5703483100369</v>
      </c>
      <c r="N19" s="35" t="b">
        <f t="shared" si="9"/>
        <v>1</v>
      </c>
      <c r="P19" s="17">
        <v>2</v>
      </c>
      <c r="Q19" s="12">
        <v>142375.19381348768</v>
      </c>
      <c r="R19" s="12">
        <v>17879.87110246667</v>
      </c>
      <c r="S19" s="13">
        <v>60152.886517070954</v>
      </c>
    </row>
    <row r="20" spans="2:19" x14ac:dyDescent="0.25">
      <c r="B20" s="36">
        <v>4</v>
      </c>
      <c r="C20" s="37">
        <f t="shared" ca="1" si="0"/>
        <v>45560</v>
      </c>
      <c r="D20" s="46">
        <f t="shared" si="1"/>
        <v>193107.42965168995</v>
      </c>
      <c r="E20" s="46">
        <f t="shared" si="2"/>
        <v>1000</v>
      </c>
      <c r="F20" s="46">
        <f t="shared" si="3"/>
        <v>2121.3103047815048</v>
      </c>
      <c r="G20" s="46">
        <f t="shared" si="4"/>
        <v>0</v>
      </c>
      <c r="H20" s="46">
        <f t="shared" si="5"/>
        <v>3121.3103047815048</v>
      </c>
      <c r="I20" s="46">
        <f t="shared" si="6"/>
        <v>804.61429021537481</v>
      </c>
      <c r="J20" s="46">
        <f t="shared" si="7"/>
        <v>2316.6960145661301</v>
      </c>
      <c r="K20" s="46">
        <f t="shared" si="8"/>
        <v>190790.73363712381</v>
      </c>
      <c r="L20" s="46">
        <f>SUM(INDEX($I$17:$I$376,1,1):$I20)</f>
        <v>3275.9748562498517</v>
      </c>
      <c r="M20" s="46">
        <f>SUM(INDEX($J$17:$J$376,1,1):$J20)</f>
        <v>9209.2663628761675</v>
      </c>
      <c r="N20" s="38" t="b">
        <f t="shared" si="9"/>
        <v>1</v>
      </c>
      <c r="P20" s="18">
        <v>3</v>
      </c>
      <c r="Q20" s="11">
        <v>111333.26076336141</v>
      </c>
      <c r="R20" s="11">
        <v>24164.320322009607</v>
      </c>
      <c r="S20" s="14">
        <v>91324.160954906096</v>
      </c>
    </row>
    <row r="21" spans="2:19" x14ac:dyDescent="0.25">
      <c r="B21" s="33">
        <v>5</v>
      </c>
      <c r="C21" s="34">
        <f t="shared" ca="1" si="0"/>
        <v>45590</v>
      </c>
      <c r="D21" s="45">
        <f t="shared" si="1"/>
        <v>190790.73363712381</v>
      </c>
      <c r="E21" s="45">
        <f t="shared" si="2"/>
        <v>1000</v>
      </c>
      <c r="F21" s="45">
        <f t="shared" si="3"/>
        <v>2121.3103047815048</v>
      </c>
      <c r="G21" s="45">
        <f t="shared" si="4"/>
        <v>0</v>
      </c>
      <c r="H21" s="45">
        <f t="shared" si="5"/>
        <v>3121.3103047815048</v>
      </c>
      <c r="I21" s="45">
        <f t="shared" si="6"/>
        <v>794.96139015468248</v>
      </c>
      <c r="J21" s="45">
        <f t="shared" si="7"/>
        <v>2326.3489146268221</v>
      </c>
      <c r="K21" s="45">
        <f t="shared" si="8"/>
        <v>188464.38472249699</v>
      </c>
      <c r="L21" s="45">
        <f>SUM(INDEX($I$17:$I$376,1,1):$I21)</f>
        <v>4070.9362464045344</v>
      </c>
      <c r="M21" s="45">
        <f>SUM(INDEX($J$17:$J$376,1,1):$J21)</f>
        <v>11535.61527750299</v>
      </c>
      <c r="N21" s="35" t="b">
        <f t="shared" si="9"/>
        <v>1</v>
      </c>
      <c r="P21" s="17">
        <v>4</v>
      </c>
      <c r="Q21" s="12">
        <v>78703.163504473006</v>
      </c>
      <c r="R21" s="12">
        <v>28853.987981920553</v>
      </c>
      <c r="S21" s="13">
        <v>124090.2169523732</v>
      </c>
    </row>
    <row r="22" spans="2:19" x14ac:dyDescent="0.25">
      <c r="B22" s="36">
        <v>6</v>
      </c>
      <c r="C22" s="37">
        <f t="shared" ca="1" si="0"/>
        <v>45621</v>
      </c>
      <c r="D22" s="46">
        <f t="shared" si="1"/>
        <v>188464.38472249699</v>
      </c>
      <c r="E22" s="46">
        <f t="shared" si="2"/>
        <v>1000</v>
      </c>
      <c r="F22" s="46">
        <f t="shared" si="3"/>
        <v>2121.3103047815048</v>
      </c>
      <c r="G22" s="46">
        <f t="shared" si="4"/>
        <v>0</v>
      </c>
      <c r="H22" s="46">
        <f t="shared" si="5"/>
        <v>3121.3103047815048</v>
      </c>
      <c r="I22" s="46">
        <f t="shared" si="6"/>
        <v>785.26826967707075</v>
      </c>
      <c r="J22" s="46">
        <f t="shared" si="7"/>
        <v>2336.042035104434</v>
      </c>
      <c r="K22" s="46">
        <f t="shared" si="8"/>
        <v>186128.34268739255</v>
      </c>
      <c r="L22" s="46">
        <f>SUM(INDEX($I$17:$I$376,1,1):$I22)</f>
        <v>4856.2045160816051</v>
      </c>
      <c r="M22" s="46">
        <f>SUM(INDEX($J$17:$J$376,1,1):$J22)</f>
        <v>13871.657312607424</v>
      </c>
      <c r="N22" s="38" t="b">
        <f t="shared" si="9"/>
        <v>1</v>
      </c>
      <c r="P22" s="18">
        <v>5</v>
      </c>
      <c r="Q22" s="11">
        <v>44403.648541754308</v>
      </c>
      <c r="R22" s="11">
        <v>31867.28203090193</v>
      </c>
      <c r="S22" s="14">
        <v>158532.64656076988</v>
      </c>
    </row>
    <row r="23" spans="2:19" x14ac:dyDescent="0.25">
      <c r="B23" s="33">
        <v>7</v>
      </c>
      <c r="C23" s="34">
        <f t="shared" ca="1" si="0"/>
        <v>45651</v>
      </c>
      <c r="D23" s="45">
        <f t="shared" si="1"/>
        <v>186128.34268739255</v>
      </c>
      <c r="E23" s="45">
        <f t="shared" si="2"/>
        <v>1000</v>
      </c>
      <c r="F23" s="45">
        <f t="shared" si="3"/>
        <v>2121.3103047815048</v>
      </c>
      <c r="G23" s="45">
        <f t="shared" si="4"/>
        <v>0</v>
      </c>
      <c r="H23" s="45">
        <f t="shared" si="5"/>
        <v>3121.3103047815048</v>
      </c>
      <c r="I23" s="45">
        <f t="shared" si="6"/>
        <v>775.53476119746892</v>
      </c>
      <c r="J23" s="45">
        <f t="shared" si="7"/>
        <v>2345.7755435840359</v>
      </c>
      <c r="K23" s="45">
        <f t="shared" si="8"/>
        <v>183782.56714380853</v>
      </c>
      <c r="L23" s="45">
        <f>SUM(INDEX($I$17:$I$376,1,1):$I23)</f>
        <v>5631.7392772790736</v>
      </c>
      <c r="M23" s="45">
        <f>SUM(INDEX($J$17:$J$376,1,1):$J23)</f>
        <v>16217.432856191459</v>
      </c>
      <c r="N23" s="35" t="b">
        <f t="shared" si="9"/>
        <v>1</v>
      </c>
      <c r="P23" s="17">
        <v>6</v>
      </c>
      <c r="Q23" s="12">
        <v>8349.3052971200268</v>
      </c>
      <c r="R23" s="12">
        <v>33118.43601345973</v>
      </c>
      <c r="S23" s="13">
        <v>194737.2162355902</v>
      </c>
    </row>
    <row r="24" spans="2:19" x14ac:dyDescent="0.25">
      <c r="B24" s="36">
        <v>8</v>
      </c>
      <c r="C24" s="37">
        <f t="shared" ca="1" si="0"/>
        <v>45682</v>
      </c>
      <c r="D24" s="46">
        <f t="shared" si="1"/>
        <v>183782.56714380853</v>
      </c>
      <c r="E24" s="46">
        <f t="shared" si="2"/>
        <v>1000</v>
      </c>
      <c r="F24" s="46">
        <f t="shared" si="3"/>
        <v>2121.3103047815048</v>
      </c>
      <c r="G24" s="46">
        <f t="shared" si="4"/>
        <v>0</v>
      </c>
      <c r="H24" s="46">
        <f t="shared" si="5"/>
        <v>3121.3103047815048</v>
      </c>
      <c r="I24" s="46">
        <f t="shared" si="6"/>
        <v>765.7606964325355</v>
      </c>
      <c r="J24" s="46">
        <f t="shared" si="7"/>
        <v>2355.5496083489693</v>
      </c>
      <c r="K24" s="46">
        <f t="shared" si="8"/>
        <v>181427.01753545957</v>
      </c>
      <c r="L24" s="46">
        <f>SUM(INDEX($I$17:$I$376,1,1):$I24)</f>
        <v>6397.4999737116086</v>
      </c>
      <c r="M24" s="46">
        <f>SUM(INDEX($J$17:$J$376,1,1):$J24)</f>
        <v>18572.98246454043</v>
      </c>
      <c r="N24" s="38" t="b">
        <f t="shared" si="9"/>
        <v>1</v>
      </c>
      <c r="P24" s="18">
        <v>7</v>
      </c>
      <c r="Q24" s="11">
        <v>0</v>
      </c>
      <c r="R24" s="11">
        <v>33149.378453000245</v>
      </c>
      <c r="S24" s="14">
        <v>200000.00000000006</v>
      </c>
    </row>
    <row r="25" spans="2:19" x14ac:dyDescent="0.25">
      <c r="B25" s="33">
        <v>9</v>
      </c>
      <c r="C25" s="34">
        <f t="shared" ca="1" si="0"/>
        <v>45713</v>
      </c>
      <c r="D25" s="45">
        <f t="shared" si="1"/>
        <v>181427.01753545957</v>
      </c>
      <c r="E25" s="45">
        <f t="shared" si="2"/>
        <v>1000</v>
      </c>
      <c r="F25" s="45">
        <f t="shared" si="3"/>
        <v>2121.3103047815048</v>
      </c>
      <c r="G25" s="45">
        <f t="shared" si="4"/>
        <v>0</v>
      </c>
      <c r="H25" s="45">
        <f t="shared" si="5"/>
        <v>3121.3103047815048</v>
      </c>
      <c r="I25" s="45">
        <f t="shared" si="6"/>
        <v>755.94590639774822</v>
      </c>
      <c r="J25" s="45">
        <f t="shared" si="7"/>
        <v>2365.3643983837565</v>
      </c>
      <c r="K25" s="45">
        <f t="shared" si="8"/>
        <v>179061.6531370758</v>
      </c>
      <c r="L25" s="45">
        <f>SUM(INDEX($I$17:$I$376,1,1):$I25)</f>
        <v>7153.4458801093569</v>
      </c>
      <c r="M25" s="45">
        <f>SUM(INDEX($J$17:$J$376,1,1):$J25)</f>
        <v>20938.346862924187</v>
      </c>
      <c r="N25" s="35" t="b">
        <f t="shared" si="9"/>
        <v>1</v>
      </c>
      <c r="P25" s="17"/>
      <c r="Q25" s="12"/>
      <c r="R25" s="12"/>
      <c r="S25" s="13"/>
    </row>
    <row r="26" spans="2:19" x14ac:dyDescent="0.25">
      <c r="B26" s="36">
        <v>10</v>
      </c>
      <c r="C26" s="37">
        <f t="shared" ca="1" si="0"/>
        <v>45741</v>
      </c>
      <c r="D26" s="46">
        <f t="shared" si="1"/>
        <v>179061.6531370758</v>
      </c>
      <c r="E26" s="46">
        <f t="shared" si="2"/>
        <v>1000</v>
      </c>
      <c r="F26" s="46">
        <f t="shared" si="3"/>
        <v>2121.3103047815048</v>
      </c>
      <c r="G26" s="46">
        <f t="shared" si="4"/>
        <v>0</v>
      </c>
      <c r="H26" s="46">
        <f t="shared" si="5"/>
        <v>3121.3103047815048</v>
      </c>
      <c r="I26" s="46">
        <f t="shared" si="6"/>
        <v>746.09022140448246</v>
      </c>
      <c r="J26" s="46">
        <f t="shared" si="7"/>
        <v>2375.2200833770221</v>
      </c>
      <c r="K26" s="46">
        <f t="shared" si="8"/>
        <v>176686.43305369877</v>
      </c>
      <c r="L26" s="46">
        <f>SUM(INDEX($I$17:$I$376,1,1):$I26)</f>
        <v>7899.5361015138396</v>
      </c>
      <c r="M26" s="46">
        <f>SUM(INDEX($J$17:$J$376,1,1):$J26)</f>
        <v>23313.566946301209</v>
      </c>
      <c r="N26" s="38" t="b">
        <f t="shared" si="9"/>
        <v>1</v>
      </c>
      <c r="P26" s="18"/>
      <c r="Q26" s="11"/>
      <c r="R26" s="11"/>
      <c r="S26" s="14"/>
    </row>
    <row r="27" spans="2:19" x14ac:dyDescent="0.25">
      <c r="B27" s="33">
        <v>11</v>
      </c>
      <c r="C27" s="34">
        <f t="shared" ca="1" si="0"/>
        <v>45772</v>
      </c>
      <c r="D27" s="45">
        <f t="shared" si="1"/>
        <v>176686.43305369877</v>
      </c>
      <c r="E27" s="45">
        <f t="shared" si="2"/>
        <v>1000</v>
      </c>
      <c r="F27" s="45">
        <f t="shared" si="3"/>
        <v>2121.3103047815048</v>
      </c>
      <c r="G27" s="45">
        <f t="shared" si="4"/>
        <v>0</v>
      </c>
      <c r="H27" s="45">
        <f t="shared" si="5"/>
        <v>3121.3103047815048</v>
      </c>
      <c r="I27" s="45">
        <f t="shared" si="6"/>
        <v>736.19347105707823</v>
      </c>
      <c r="J27" s="45">
        <f t="shared" si="7"/>
        <v>2385.1168337244267</v>
      </c>
      <c r="K27" s="45">
        <f t="shared" si="8"/>
        <v>174301.31621997434</v>
      </c>
      <c r="L27" s="45">
        <f>SUM(INDEX($I$17:$I$376,1,1):$I27)</f>
        <v>8635.7295725709173</v>
      </c>
      <c r="M27" s="45">
        <f>SUM(INDEX($J$17:$J$376,1,1):$J27)</f>
        <v>25698.683780025636</v>
      </c>
      <c r="N27" s="35" t="b">
        <f t="shared" si="9"/>
        <v>1</v>
      </c>
      <c r="P27" s="17"/>
      <c r="Q27" s="12"/>
      <c r="R27" s="12"/>
      <c r="S27" s="13"/>
    </row>
    <row r="28" spans="2:19" x14ac:dyDescent="0.25">
      <c r="B28" s="36">
        <v>12</v>
      </c>
      <c r="C28" s="37">
        <f t="shared" ca="1" si="0"/>
        <v>45802</v>
      </c>
      <c r="D28" s="46">
        <f t="shared" si="1"/>
        <v>174301.31621997434</v>
      </c>
      <c r="E28" s="46">
        <f t="shared" si="2"/>
        <v>1000</v>
      </c>
      <c r="F28" s="46">
        <f t="shared" si="3"/>
        <v>2121.3103047815048</v>
      </c>
      <c r="G28" s="46">
        <f t="shared" si="4"/>
        <v>0</v>
      </c>
      <c r="H28" s="46">
        <f t="shared" si="5"/>
        <v>3121.3103047815048</v>
      </c>
      <c r="I28" s="46">
        <f t="shared" si="6"/>
        <v>726.25548424989302</v>
      </c>
      <c r="J28" s="46">
        <f t="shared" si="7"/>
        <v>2395.0548205316118</v>
      </c>
      <c r="K28" s="46">
        <f t="shared" si="8"/>
        <v>171906.26139944274</v>
      </c>
      <c r="L28" s="46">
        <f>SUM(INDEX($I$17:$I$376,1,1):$I28)</f>
        <v>9361.9850568208094</v>
      </c>
      <c r="M28" s="46">
        <f>SUM(INDEX($J$17:$J$376,1,1):$J28)</f>
        <v>28093.738600557248</v>
      </c>
      <c r="N28" s="38" t="b">
        <f t="shared" si="9"/>
        <v>1</v>
      </c>
      <c r="P28" s="18"/>
      <c r="Q28" s="11"/>
      <c r="R28" s="11"/>
      <c r="S28" s="14"/>
    </row>
    <row r="29" spans="2:19" x14ac:dyDescent="0.25">
      <c r="B29" s="33">
        <v>13</v>
      </c>
      <c r="C29" s="34">
        <f t="shared" ca="1" si="0"/>
        <v>45833</v>
      </c>
      <c r="D29" s="45">
        <f t="shared" si="1"/>
        <v>171906.26139944274</v>
      </c>
      <c r="E29" s="45">
        <f t="shared" si="2"/>
        <v>1000</v>
      </c>
      <c r="F29" s="45">
        <f t="shared" si="3"/>
        <v>2121.3103047815048</v>
      </c>
      <c r="G29" s="45">
        <f t="shared" si="4"/>
        <v>0</v>
      </c>
      <c r="H29" s="45">
        <f t="shared" si="5"/>
        <v>3121.3103047815048</v>
      </c>
      <c r="I29" s="45">
        <f t="shared" si="6"/>
        <v>716.27608916434474</v>
      </c>
      <c r="J29" s="45">
        <f t="shared" si="7"/>
        <v>2405.03421561716</v>
      </c>
      <c r="K29" s="45">
        <f t="shared" si="8"/>
        <v>169501.22718382557</v>
      </c>
      <c r="L29" s="45">
        <f>SUM(INDEX($I$17:$I$376,1,1):$I29)</f>
        <v>10078.261145985154</v>
      </c>
      <c r="M29" s="45">
        <f>SUM(INDEX($J$17:$J$376,1,1):$J29)</f>
        <v>30498.772816174409</v>
      </c>
      <c r="N29" s="35" t="b">
        <f t="shared" si="9"/>
        <v>1</v>
      </c>
      <c r="P29" s="17"/>
      <c r="Q29" s="12"/>
      <c r="R29" s="12"/>
      <c r="S29" s="13"/>
    </row>
    <row r="30" spans="2:19" x14ac:dyDescent="0.25">
      <c r="B30" s="36">
        <v>14</v>
      </c>
      <c r="C30" s="37">
        <f t="shared" ca="1" si="0"/>
        <v>45863</v>
      </c>
      <c r="D30" s="46">
        <f t="shared" si="1"/>
        <v>169501.22718382557</v>
      </c>
      <c r="E30" s="46">
        <f t="shared" si="2"/>
        <v>1000</v>
      </c>
      <c r="F30" s="46">
        <f t="shared" si="3"/>
        <v>2121.3103047815048</v>
      </c>
      <c r="G30" s="46">
        <f t="shared" si="4"/>
        <v>0</v>
      </c>
      <c r="H30" s="46">
        <f t="shared" si="5"/>
        <v>3121.3103047815048</v>
      </c>
      <c r="I30" s="46">
        <f t="shared" si="6"/>
        <v>706.25511326593983</v>
      </c>
      <c r="J30" s="46">
        <f t="shared" si="7"/>
        <v>2415.0551915155647</v>
      </c>
      <c r="K30" s="46">
        <f t="shared" si="8"/>
        <v>167086.17199231</v>
      </c>
      <c r="L30" s="46">
        <f>SUM(INDEX($I$17:$I$376,1,1):$I30)</f>
        <v>10784.516259251093</v>
      </c>
      <c r="M30" s="46">
        <f>SUM(INDEX($J$17:$J$376,1,1):$J30)</f>
        <v>32913.828007689975</v>
      </c>
      <c r="N30" s="38" t="b">
        <f t="shared" si="9"/>
        <v>1</v>
      </c>
      <c r="P30" s="18"/>
      <c r="Q30" s="11"/>
      <c r="R30" s="11"/>
      <c r="S30" s="14"/>
    </row>
    <row r="31" spans="2:19" x14ac:dyDescent="0.25">
      <c r="B31" s="33">
        <v>15</v>
      </c>
      <c r="C31" s="34">
        <f t="shared" ca="1" si="0"/>
        <v>45894</v>
      </c>
      <c r="D31" s="45">
        <f t="shared" si="1"/>
        <v>167086.17199231</v>
      </c>
      <c r="E31" s="45">
        <f t="shared" si="2"/>
        <v>1000</v>
      </c>
      <c r="F31" s="45">
        <f t="shared" si="3"/>
        <v>2121.3103047815048</v>
      </c>
      <c r="G31" s="45">
        <f t="shared" si="4"/>
        <v>0</v>
      </c>
      <c r="H31" s="45">
        <f t="shared" si="5"/>
        <v>3121.3103047815048</v>
      </c>
      <c r="I31" s="45">
        <f t="shared" si="6"/>
        <v>696.19238330129167</v>
      </c>
      <c r="J31" s="45">
        <f t="shared" si="7"/>
        <v>2425.1179214802132</v>
      </c>
      <c r="K31" s="45">
        <f t="shared" si="8"/>
        <v>164661.05407082979</v>
      </c>
      <c r="L31" s="45">
        <f>SUM(INDEX($I$17:$I$376,1,1):$I31)</f>
        <v>11480.708642552385</v>
      </c>
      <c r="M31" s="45">
        <f>SUM(INDEX($J$17:$J$376,1,1):$J31)</f>
        <v>35338.945929170186</v>
      </c>
      <c r="N31" s="35" t="b">
        <f t="shared" si="9"/>
        <v>1</v>
      </c>
      <c r="P31" s="17"/>
      <c r="Q31" s="12"/>
      <c r="R31" s="12"/>
      <c r="S31" s="13"/>
    </row>
    <row r="32" spans="2:19" x14ac:dyDescent="0.25">
      <c r="B32" s="36">
        <v>16</v>
      </c>
      <c r="C32" s="37">
        <f t="shared" ca="1" si="0"/>
        <v>45925</v>
      </c>
      <c r="D32" s="46">
        <f t="shared" si="1"/>
        <v>164661.05407082979</v>
      </c>
      <c r="E32" s="46">
        <f t="shared" si="2"/>
        <v>1000</v>
      </c>
      <c r="F32" s="46">
        <f t="shared" si="3"/>
        <v>2121.3103047815048</v>
      </c>
      <c r="G32" s="46">
        <f t="shared" si="4"/>
        <v>0</v>
      </c>
      <c r="H32" s="46">
        <f t="shared" si="5"/>
        <v>3121.3103047815048</v>
      </c>
      <c r="I32" s="46">
        <f t="shared" si="6"/>
        <v>686.08772529512407</v>
      </c>
      <c r="J32" s="46">
        <f t="shared" si="7"/>
        <v>2435.2225794863807</v>
      </c>
      <c r="K32" s="46">
        <f t="shared" si="8"/>
        <v>162225.83149134342</v>
      </c>
      <c r="L32" s="46">
        <f>SUM(INDEX($I$17:$I$376,1,1):$I32)</f>
        <v>12166.79636784751</v>
      </c>
      <c r="M32" s="46">
        <f>SUM(INDEX($J$17:$J$376,1,1):$J32)</f>
        <v>37774.16850865657</v>
      </c>
      <c r="N32" s="38" t="b">
        <f t="shared" si="9"/>
        <v>1</v>
      </c>
      <c r="P32" s="18"/>
      <c r="Q32" s="11"/>
      <c r="R32" s="11"/>
      <c r="S32" s="14"/>
    </row>
    <row r="33" spans="2:19" x14ac:dyDescent="0.25">
      <c r="B33" s="33">
        <v>17</v>
      </c>
      <c r="C33" s="34">
        <f t="shared" ca="1" si="0"/>
        <v>45955</v>
      </c>
      <c r="D33" s="45">
        <f t="shared" si="1"/>
        <v>162225.83149134342</v>
      </c>
      <c r="E33" s="45">
        <f t="shared" si="2"/>
        <v>1000</v>
      </c>
      <c r="F33" s="45">
        <f t="shared" si="3"/>
        <v>2121.3103047815048</v>
      </c>
      <c r="G33" s="45">
        <f t="shared" si="4"/>
        <v>0</v>
      </c>
      <c r="H33" s="45">
        <f t="shared" si="5"/>
        <v>3121.3103047815048</v>
      </c>
      <c r="I33" s="45">
        <f t="shared" si="6"/>
        <v>675.94096454726423</v>
      </c>
      <c r="J33" s="45">
        <f t="shared" si="7"/>
        <v>2445.3693402342406</v>
      </c>
      <c r="K33" s="45">
        <f t="shared" si="8"/>
        <v>159780.46215110918</v>
      </c>
      <c r="L33" s="45">
        <f>SUM(INDEX($I$17:$I$376,1,1):$I33)</f>
        <v>12842.737332394774</v>
      </c>
      <c r="M33" s="45">
        <f>SUM(INDEX($J$17:$J$376,1,1):$J33)</f>
        <v>40219.53784889081</v>
      </c>
      <c r="N33" s="35" t="b">
        <f t="shared" si="9"/>
        <v>1</v>
      </c>
      <c r="P33" s="17"/>
      <c r="Q33" s="12"/>
      <c r="R33" s="12"/>
      <c r="S33" s="13"/>
    </row>
    <row r="34" spans="2:19" x14ac:dyDescent="0.25">
      <c r="B34" s="36">
        <v>18</v>
      </c>
      <c r="C34" s="37">
        <f t="shared" ca="1" si="0"/>
        <v>45986</v>
      </c>
      <c r="D34" s="46">
        <f t="shared" si="1"/>
        <v>159780.46215110918</v>
      </c>
      <c r="E34" s="46">
        <f t="shared" si="2"/>
        <v>1000</v>
      </c>
      <c r="F34" s="46">
        <f t="shared" si="3"/>
        <v>2121.3103047815048</v>
      </c>
      <c r="G34" s="46">
        <f t="shared" si="4"/>
        <v>0</v>
      </c>
      <c r="H34" s="46">
        <f t="shared" si="5"/>
        <v>3121.3103047815048</v>
      </c>
      <c r="I34" s="46">
        <f t="shared" si="6"/>
        <v>665.75192562962161</v>
      </c>
      <c r="J34" s="46">
        <f t="shared" si="7"/>
        <v>2455.5583791518829</v>
      </c>
      <c r="K34" s="46">
        <f t="shared" si="8"/>
        <v>157324.9037719573</v>
      </c>
      <c r="L34" s="46">
        <f>SUM(INDEX($I$17:$I$376,1,1):$I34)</f>
        <v>13508.489258024396</v>
      </c>
      <c r="M34" s="46">
        <f>SUM(INDEX($J$17:$J$376,1,1):$J34)</f>
        <v>42675.09622804269</v>
      </c>
      <c r="N34" s="38" t="b">
        <f t="shared" si="9"/>
        <v>1</v>
      </c>
      <c r="P34" s="18"/>
      <c r="Q34" s="11"/>
      <c r="R34" s="11"/>
      <c r="S34" s="14"/>
    </row>
    <row r="35" spans="2:19" x14ac:dyDescent="0.25">
      <c r="B35" s="33">
        <v>19</v>
      </c>
      <c r="C35" s="34">
        <f t="shared" ca="1" si="0"/>
        <v>46016</v>
      </c>
      <c r="D35" s="45">
        <f t="shared" si="1"/>
        <v>157324.9037719573</v>
      </c>
      <c r="E35" s="45">
        <f t="shared" si="2"/>
        <v>1000</v>
      </c>
      <c r="F35" s="45">
        <f t="shared" si="3"/>
        <v>2121.3103047815048</v>
      </c>
      <c r="G35" s="45">
        <f t="shared" si="4"/>
        <v>0</v>
      </c>
      <c r="H35" s="45">
        <f t="shared" si="5"/>
        <v>3121.3103047815048</v>
      </c>
      <c r="I35" s="45">
        <f t="shared" si="6"/>
        <v>655.52043238315537</v>
      </c>
      <c r="J35" s="45">
        <f t="shared" si="7"/>
        <v>2465.7898723983494</v>
      </c>
      <c r="K35" s="45">
        <f t="shared" si="8"/>
        <v>154859.11389955896</v>
      </c>
      <c r="L35" s="45">
        <f>SUM(INDEX($I$17:$I$376,1,1):$I35)</f>
        <v>14164.009690407551</v>
      </c>
      <c r="M35" s="45">
        <f>SUM(INDEX($J$17:$J$376,1,1):$J35)</f>
        <v>45140.886100441043</v>
      </c>
      <c r="N35" s="35" t="b">
        <f t="shared" si="9"/>
        <v>1</v>
      </c>
      <c r="P35" s="17"/>
      <c r="Q35" s="12"/>
      <c r="R35" s="12"/>
      <c r="S35" s="13"/>
    </row>
    <row r="36" spans="2:19" x14ac:dyDescent="0.25">
      <c r="B36" s="36">
        <v>20</v>
      </c>
      <c r="C36" s="37">
        <f t="shared" ca="1" si="0"/>
        <v>46047</v>
      </c>
      <c r="D36" s="46">
        <f t="shared" si="1"/>
        <v>154859.11389955896</v>
      </c>
      <c r="E36" s="46">
        <f t="shared" si="2"/>
        <v>1000</v>
      </c>
      <c r="F36" s="46">
        <f t="shared" si="3"/>
        <v>2121.3103047815048</v>
      </c>
      <c r="G36" s="46">
        <f t="shared" si="4"/>
        <v>0</v>
      </c>
      <c r="H36" s="46">
        <f t="shared" si="5"/>
        <v>3121.3103047815048</v>
      </c>
      <c r="I36" s="46">
        <f t="shared" si="6"/>
        <v>645.246307914829</v>
      </c>
      <c r="J36" s="46">
        <f t="shared" si="7"/>
        <v>2476.0639968666756</v>
      </c>
      <c r="K36" s="46">
        <f t="shared" si="8"/>
        <v>152383.04990269229</v>
      </c>
      <c r="L36" s="46">
        <f>SUM(INDEX($I$17:$I$376,1,1):$I36)</f>
        <v>14809.25599832238</v>
      </c>
      <c r="M36" s="46">
        <f>SUM(INDEX($J$17:$J$376,1,1):$J36)</f>
        <v>47616.950097307716</v>
      </c>
      <c r="N36" s="38" t="b">
        <f t="shared" si="9"/>
        <v>1</v>
      </c>
      <c r="P36" s="18"/>
      <c r="Q36" s="11"/>
      <c r="R36" s="11"/>
      <c r="S36" s="14"/>
    </row>
    <row r="37" spans="2:19" x14ac:dyDescent="0.25">
      <c r="B37" s="33">
        <v>21</v>
      </c>
      <c r="C37" s="34">
        <f t="shared" ca="1" si="0"/>
        <v>46078</v>
      </c>
      <c r="D37" s="45">
        <f t="shared" si="1"/>
        <v>152383.04990269229</v>
      </c>
      <c r="E37" s="45">
        <f t="shared" si="2"/>
        <v>1000</v>
      </c>
      <c r="F37" s="45">
        <f t="shared" si="3"/>
        <v>2121.3103047815048</v>
      </c>
      <c r="G37" s="45">
        <f t="shared" si="4"/>
        <v>0</v>
      </c>
      <c r="H37" s="45">
        <f t="shared" si="5"/>
        <v>3121.3103047815048</v>
      </c>
      <c r="I37" s="45">
        <f t="shared" si="6"/>
        <v>634.92937459455118</v>
      </c>
      <c r="J37" s="45">
        <f t="shared" si="7"/>
        <v>2486.3809301869537</v>
      </c>
      <c r="K37" s="45">
        <f t="shared" si="8"/>
        <v>149896.66897250534</v>
      </c>
      <c r="L37" s="45">
        <f>SUM(INDEX($I$17:$I$376,1,1):$I37)</f>
        <v>15444.185372916931</v>
      </c>
      <c r="M37" s="45">
        <f>SUM(INDEX($J$17:$J$376,1,1):$J37)</f>
        <v>50103.331027494671</v>
      </c>
      <c r="N37" s="35" t="b">
        <f t="shared" si="9"/>
        <v>1</v>
      </c>
      <c r="P37" s="17"/>
      <c r="Q37" s="12"/>
      <c r="R37" s="12"/>
      <c r="S37" s="13"/>
    </row>
    <row r="38" spans="2:19" x14ac:dyDescent="0.25">
      <c r="B38" s="36">
        <v>22</v>
      </c>
      <c r="C38" s="37">
        <f t="shared" ca="1" si="0"/>
        <v>46106</v>
      </c>
      <c r="D38" s="46">
        <f t="shared" si="1"/>
        <v>149896.66897250534</v>
      </c>
      <c r="E38" s="46">
        <f t="shared" si="2"/>
        <v>1000</v>
      </c>
      <c r="F38" s="46">
        <f t="shared" si="3"/>
        <v>2121.3103047815048</v>
      </c>
      <c r="G38" s="46">
        <f t="shared" si="4"/>
        <v>0</v>
      </c>
      <c r="H38" s="46">
        <f t="shared" si="5"/>
        <v>3121.3103047815048</v>
      </c>
      <c r="I38" s="46">
        <f t="shared" si="6"/>
        <v>624.56945405210558</v>
      </c>
      <c r="J38" s="46">
        <f t="shared" si="7"/>
        <v>2496.7408507293994</v>
      </c>
      <c r="K38" s="46">
        <f t="shared" si="8"/>
        <v>147399.92812177594</v>
      </c>
      <c r="L38" s="46">
        <f>SUM(INDEX($I$17:$I$376,1,1):$I38)</f>
        <v>16068.754826969036</v>
      </c>
      <c r="M38" s="46">
        <f>SUM(INDEX($J$17:$J$376,1,1):$J38)</f>
        <v>52600.071878224073</v>
      </c>
      <c r="N38" s="38" t="b">
        <f t="shared" si="9"/>
        <v>1</v>
      </c>
      <c r="P38" s="18"/>
      <c r="Q38" s="11"/>
      <c r="R38" s="11"/>
      <c r="S38" s="14"/>
    </row>
    <row r="39" spans="2:19" x14ac:dyDescent="0.25">
      <c r="B39" s="33">
        <v>23</v>
      </c>
      <c r="C39" s="34">
        <f t="shared" ca="1" si="0"/>
        <v>46137</v>
      </c>
      <c r="D39" s="45">
        <f t="shared" si="1"/>
        <v>147399.92812177594</v>
      </c>
      <c r="E39" s="45">
        <f t="shared" si="2"/>
        <v>1000</v>
      </c>
      <c r="F39" s="45">
        <f t="shared" si="3"/>
        <v>2121.3103047815048</v>
      </c>
      <c r="G39" s="45">
        <f t="shared" si="4"/>
        <v>0</v>
      </c>
      <c r="H39" s="45">
        <f t="shared" si="5"/>
        <v>3121.3103047815048</v>
      </c>
      <c r="I39" s="45">
        <f t="shared" si="6"/>
        <v>614.16636717406641</v>
      </c>
      <c r="J39" s="45">
        <f t="shared" si="7"/>
        <v>2507.1439376074386</v>
      </c>
      <c r="K39" s="45">
        <f t="shared" si="8"/>
        <v>144892.7841841685</v>
      </c>
      <c r="L39" s="45">
        <f>SUM(INDEX($I$17:$I$376,1,1):$I39)</f>
        <v>16682.921194143102</v>
      </c>
      <c r="M39" s="45">
        <f>SUM(INDEX($J$17:$J$376,1,1):$J39)</f>
        <v>55107.215815831514</v>
      </c>
      <c r="N39" s="35" t="b">
        <f t="shared" si="9"/>
        <v>1</v>
      </c>
      <c r="P39" s="17"/>
      <c r="Q39" s="12"/>
      <c r="R39" s="12"/>
      <c r="S39" s="13"/>
    </row>
    <row r="40" spans="2:19" x14ac:dyDescent="0.25">
      <c r="B40" s="36">
        <v>24</v>
      </c>
      <c r="C40" s="37">
        <f t="shared" ca="1" si="0"/>
        <v>46167</v>
      </c>
      <c r="D40" s="46">
        <f t="shared" si="1"/>
        <v>144892.7841841685</v>
      </c>
      <c r="E40" s="46">
        <f t="shared" si="2"/>
        <v>1000</v>
      </c>
      <c r="F40" s="46">
        <f t="shared" si="3"/>
        <v>2121.3103047815048</v>
      </c>
      <c r="G40" s="46">
        <f t="shared" si="4"/>
        <v>0</v>
      </c>
      <c r="H40" s="46">
        <f t="shared" si="5"/>
        <v>3121.3103047815048</v>
      </c>
      <c r="I40" s="46">
        <f t="shared" si="6"/>
        <v>603.71993410070206</v>
      </c>
      <c r="J40" s="46">
        <f t="shared" si="7"/>
        <v>2517.5903706808026</v>
      </c>
      <c r="K40" s="46">
        <f t="shared" si="8"/>
        <v>142375.19381348768</v>
      </c>
      <c r="L40" s="46">
        <f>SUM(INDEX($I$17:$I$376,1,1):$I40)</f>
        <v>17286.641128243806</v>
      </c>
      <c r="M40" s="46">
        <f>SUM(INDEX($J$17:$J$376,1,1):$J40)</f>
        <v>57624.806186512316</v>
      </c>
      <c r="N40" s="38" t="b">
        <f t="shared" si="9"/>
        <v>1</v>
      </c>
      <c r="P40" s="18"/>
      <c r="Q40" s="11"/>
      <c r="R40" s="11"/>
      <c r="S40" s="14"/>
    </row>
    <row r="41" spans="2:19" x14ac:dyDescent="0.25">
      <c r="B41" s="33">
        <v>25</v>
      </c>
      <c r="C41" s="34">
        <f t="shared" ca="1" si="0"/>
        <v>46198</v>
      </c>
      <c r="D41" s="45">
        <f t="shared" si="1"/>
        <v>142375.19381348768</v>
      </c>
      <c r="E41" s="45">
        <f t="shared" si="2"/>
        <v>1000</v>
      </c>
      <c r="F41" s="45">
        <f t="shared" si="3"/>
        <v>2121.3103047815048</v>
      </c>
      <c r="G41" s="45">
        <f t="shared" si="4"/>
        <v>0</v>
      </c>
      <c r="H41" s="45">
        <f t="shared" si="5"/>
        <v>3121.3103047815048</v>
      </c>
      <c r="I41" s="45">
        <f t="shared" si="6"/>
        <v>593.22997422286539</v>
      </c>
      <c r="J41" s="45">
        <f t="shared" si="7"/>
        <v>2528.0803305586396</v>
      </c>
      <c r="K41" s="45">
        <f t="shared" si="8"/>
        <v>139847.11348292904</v>
      </c>
      <c r="L41" s="45">
        <f>SUM(INDEX($I$17:$I$376,1,1):$I41)</f>
        <v>17879.87110246667</v>
      </c>
      <c r="M41" s="45">
        <f>SUM(INDEX($J$17:$J$376,1,1):$J41)</f>
        <v>60152.886517070954</v>
      </c>
      <c r="N41" s="35" t="b">
        <f t="shared" si="9"/>
        <v>1</v>
      </c>
      <c r="P41" s="17"/>
      <c r="Q41" s="12"/>
      <c r="R41" s="12"/>
      <c r="S41" s="13"/>
    </row>
    <row r="42" spans="2:19" x14ac:dyDescent="0.25">
      <c r="B42" s="36">
        <v>26</v>
      </c>
      <c r="C42" s="37">
        <f t="shared" ca="1" si="0"/>
        <v>46228</v>
      </c>
      <c r="D42" s="46">
        <f t="shared" si="1"/>
        <v>139847.11348292904</v>
      </c>
      <c r="E42" s="46">
        <f t="shared" si="2"/>
        <v>1000</v>
      </c>
      <c r="F42" s="46">
        <f t="shared" si="3"/>
        <v>2121.3103047815048</v>
      </c>
      <c r="G42" s="46">
        <f t="shared" si="4"/>
        <v>0</v>
      </c>
      <c r="H42" s="46">
        <f t="shared" si="5"/>
        <v>3121.3103047815048</v>
      </c>
      <c r="I42" s="46">
        <f t="shared" si="6"/>
        <v>582.69630617887094</v>
      </c>
      <c r="J42" s="46">
        <f t="shared" si="7"/>
        <v>2538.6139986026337</v>
      </c>
      <c r="K42" s="46">
        <f t="shared" si="8"/>
        <v>137308.4994843264</v>
      </c>
      <c r="L42" s="46">
        <f>SUM(INDEX($I$17:$I$376,1,1):$I42)</f>
        <v>18462.56740864554</v>
      </c>
      <c r="M42" s="46">
        <f>SUM(INDEX($J$17:$J$376,1,1):$J42)</f>
        <v>62691.500515673586</v>
      </c>
      <c r="N42" s="38" t="b">
        <f t="shared" si="9"/>
        <v>1</v>
      </c>
      <c r="P42" s="18"/>
      <c r="Q42" s="11"/>
      <c r="R42" s="11"/>
      <c r="S42" s="14"/>
    </row>
    <row r="43" spans="2:19" x14ac:dyDescent="0.25">
      <c r="B43" s="33">
        <v>27</v>
      </c>
      <c r="C43" s="34">
        <f t="shared" ca="1" si="0"/>
        <v>46259</v>
      </c>
      <c r="D43" s="45">
        <f t="shared" si="1"/>
        <v>137308.4994843264</v>
      </c>
      <c r="E43" s="45">
        <f t="shared" si="2"/>
        <v>1000</v>
      </c>
      <c r="F43" s="45">
        <f t="shared" si="3"/>
        <v>2121.3103047815048</v>
      </c>
      <c r="G43" s="45">
        <f t="shared" si="4"/>
        <v>0</v>
      </c>
      <c r="H43" s="45">
        <f t="shared" si="5"/>
        <v>3121.3103047815048</v>
      </c>
      <c r="I43" s="45">
        <f t="shared" si="6"/>
        <v>572.11874785136001</v>
      </c>
      <c r="J43" s="45">
        <f t="shared" si="7"/>
        <v>2549.1915569301445</v>
      </c>
      <c r="K43" s="45">
        <f t="shared" si="8"/>
        <v>134759.30792739626</v>
      </c>
      <c r="L43" s="45">
        <f>SUM(INDEX($I$17:$I$376,1,1):$I43)</f>
        <v>19034.6861564969</v>
      </c>
      <c r="M43" s="45">
        <f>SUM(INDEX($J$17:$J$376,1,1):$J43)</f>
        <v>65240.692072603728</v>
      </c>
      <c r="N43" s="35" t="b">
        <f t="shared" si="9"/>
        <v>1</v>
      </c>
      <c r="P43" s="17"/>
      <c r="Q43" s="12"/>
      <c r="R43" s="12"/>
      <c r="S43" s="13"/>
    </row>
    <row r="44" spans="2:19" x14ac:dyDescent="0.25">
      <c r="B44" s="36">
        <v>28</v>
      </c>
      <c r="C44" s="37">
        <f t="shared" ca="1" si="0"/>
        <v>46290</v>
      </c>
      <c r="D44" s="46">
        <f t="shared" si="1"/>
        <v>134759.30792739626</v>
      </c>
      <c r="E44" s="46">
        <f t="shared" si="2"/>
        <v>1000</v>
      </c>
      <c r="F44" s="46">
        <f t="shared" si="3"/>
        <v>2121.3103047815048</v>
      </c>
      <c r="G44" s="46">
        <f t="shared" si="4"/>
        <v>0</v>
      </c>
      <c r="H44" s="46">
        <f t="shared" si="5"/>
        <v>3121.3103047815048</v>
      </c>
      <c r="I44" s="46">
        <f t="shared" si="6"/>
        <v>561.49711636415111</v>
      </c>
      <c r="J44" s="46">
        <f t="shared" si="7"/>
        <v>2559.8131884173536</v>
      </c>
      <c r="K44" s="46">
        <f t="shared" si="8"/>
        <v>132199.49473897892</v>
      </c>
      <c r="L44" s="46">
        <f>SUM(INDEX($I$17:$I$376,1,1):$I44)</f>
        <v>19596.18327286105</v>
      </c>
      <c r="M44" s="46">
        <f>SUM(INDEX($J$17:$J$376,1,1):$J44)</f>
        <v>67800.505261021084</v>
      </c>
      <c r="N44" s="38" t="b">
        <f t="shared" si="9"/>
        <v>1</v>
      </c>
      <c r="P44" s="18"/>
      <c r="Q44" s="11"/>
      <c r="R44" s="11"/>
      <c r="S44" s="14"/>
    </row>
    <row r="45" spans="2:19" x14ac:dyDescent="0.25">
      <c r="B45" s="33">
        <v>29</v>
      </c>
      <c r="C45" s="34">
        <f t="shared" ca="1" si="0"/>
        <v>46320</v>
      </c>
      <c r="D45" s="45">
        <f t="shared" si="1"/>
        <v>132199.49473897892</v>
      </c>
      <c r="E45" s="45">
        <f t="shared" si="2"/>
        <v>1000</v>
      </c>
      <c r="F45" s="45">
        <f t="shared" si="3"/>
        <v>2121.3103047815048</v>
      </c>
      <c r="G45" s="45">
        <f t="shared" si="4"/>
        <v>0</v>
      </c>
      <c r="H45" s="45">
        <f t="shared" si="5"/>
        <v>3121.3103047815048</v>
      </c>
      <c r="I45" s="45">
        <f t="shared" si="6"/>
        <v>550.83122807907876</v>
      </c>
      <c r="J45" s="45">
        <f t="shared" si="7"/>
        <v>2570.479076702426</v>
      </c>
      <c r="K45" s="45">
        <f t="shared" si="8"/>
        <v>129629.01566227649</v>
      </c>
      <c r="L45" s="45">
        <f>SUM(INDEX($I$17:$I$376,1,1):$I45)</f>
        <v>20147.014500940128</v>
      </c>
      <c r="M45" s="45">
        <f>SUM(INDEX($J$17:$J$376,1,1):$J45)</f>
        <v>70370.984337723508</v>
      </c>
      <c r="N45" s="35" t="b">
        <f t="shared" si="9"/>
        <v>1</v>
      </c>
      <c r="P45" s="17"/>
      <c r="Q45" s="12"/>
      <c r="R45" s="12"/>
      <c r="S45" s="13"/>
    </row>
    <row r="46" spans="2:19" x14ac:dyDescent="0.25">
      <c r="B46" s="36">
        <v>30</v>
      </c>
      <c r="C46" s="37">
        <f t="shared" ca="1" si="0"/>
        <v>46351</v>
      </c>
      <c r="D46" s="46">
        <f t="shared" si="1"/>
        <v>129629.01566227649</v>
      </c>
      <c r="E46" s="46">
        <f t="shared" si="2"/>
        <v>1000</v>
      </c>
      <c r="F46" s="46">
        <f t="shared" si="3"/>
        <v>2121.3103047815048</v>
      </c>
      <c r="G46" s="46">
        <f t="shared" si="4"/>
        <v>0</v>
      </c>
      <c r="H46" s="46">
        <f t="shared" si="5"/>
        <v>3121.3103047815048</v>
      </c>
      <c r="I46" s="46">
        <f t="shared" si="6"/>
        <v>540.12089859281878</v>
      </c>
      <c r="J46" s="46">
        <f t="shared" si="7"/>
        <v>2581.189406188686</v>
      </c>
      <c r="K46" s="46">
        <f t="shared" si="8"/>
        <v>127047.82625608781</v>
      </c>
      <c r="L46" s="46">
        <f>SUM(INDEX($I$17:$I$376,1,1):$I46)</f>
        <v>20687.135399532948</v>
      </c>
      <c r="M46" s="46">
        <f>SUM(INDEX($J$17:$J$376,1,1):$J46)</f>
        <v>72952.173743912193</v>
      </c>
      <c r="N46" s="38" t="b">
        <f t="shared" si="9"/>
        <v>1</v>
      </c>
      <c r="P46" s="19"/>
      <c r="Q46" s="15"/>
      <c r="R46" s="15"/>
      <c r="S46" s="16"/>
    </row>
    <row r="47" spans="2:19" x14ac:dyDescent="0.25">
      <c r="B47" s="33">
        <v>31</v>
      </c>
      <c r="C47" s="34">
        <f t="shared" ca="1" si="0"/>
        <v>46381</v>
      </c>
      <c r="D47" s="45">
        <f t="shared" si="1"/>
        <v>127047.82625608781</v>
      </c>
      <c r="E47" s="45">
        <f t="shared" si="2"/>
        <v>1000</v>
      </c>
      <c r="F47" s="45">
        <f t="shared" si="3"/>
        <v>2121.3103047815048</v>
      </c>
      <c r="G47" s="45">
        <f t="shared" si="4"/>
        <v>0</v>
      </c>
      <c r="H47" s="45">
        <f t="shared" si="5"/>
        <v>3121.3103047815048</v>
      </c>
      <c r="I47" s="45">
        <f t="shared" si="6"/>
        <v>529.36594273369917</v>
      </c>
      <c r="J47" s="45">
        <f t="shared" si="7"/>
        <v>2591.9443620478055</v>
      </c>
      <c r="K47" s="45">
        <f t="shared" si="8"/>
        <v>124455.88189403999</v>
      </c>
      <c r="L47" s="45">
        <f>SUM(INDEX($I$17:$I$376,1,1):$I47)</f>
        <v>21216.501342266649</v>
      </c>
      <c r="M47" s="45">
        <f>SUM(INDEX($J$17:$J$376,1,1):$J47)</f>
        <v>75544.118105960006</v>
      </c>
      <c r="N47" s="35" t="b">
        <f t="shared" si="9"/>
        <v>1</v>
      </c>
    </row>
    <row r="48" spans="2:19" x14ac:dyDescent="0.25">
      <c r="B48" s="36">
        <v>32</v>
      </c>
      <c r="C48" s="37">
        <f t="shared" ca="1" si="0"/>
        <v>46412</v>
      </c>
      <c r="D48" s="46">
        <f t="shared" si="1"/>
        <v>124455.88189403999</v>
      </c>
      <c r="E48" s="46">
        <f t="shared" si="2"/>
        <v>1000</v>
      </c>
      <c r="F48" s="46">
        <f t="shared" si="3"/>
        <v>2121.3103047815048</v>
      </c>
      <c r="G48" s="46">
        <f t="shared" si="4"/>
        <v>0</v>
      </c>
      <c r="H48" s="46">
        <f t="shared" si="5"/>
        <v>3121.3103047815048</v>
      </c>
      <c r="I48" s="46">
        <f t="shared" si="6"/>
        <v>518.56617455849994</v>
      </c>
      <c r="J48" s="46">
        <f t="shared" si="7"/>
        <v>2602.744130223005</v>
      </c>
      <c r="K48" s="46">
        <f t="shared" si="8"/>
        <v>121853.13776381699</v>
      </c>
      <c r="L48" s="46">
        <f>SUM(INDEX($I$17:$I$376,1,1):$I48)</f>
        <v>21735.067516825147</v>
      </c>
      <c r="M48" s="46">
        <f>SUM(INDEX($J$17:$J$376,1,1):$J48)</f>
        <v>78146.862236183006</v>
      </c>
      <c r="N48" s="38" t="b">
        <f t="shared" si="9"/>
        <v>1</v>
      </c>
    </row>
    <row r="49" spans="2:14" x14ac:dyDescent="0.25">
      <c r="B49" s="33">
        <v>33</v>
      </c>
      <c r="C49" s="34">
        <f t="shared" ca="1" si="0"/>
        <v>46443</v>
      </c>
      <c r="D49" s="45">
        <f t="shared" si="1"/>
        <v>121853.13776381699</v>
      </c>
      <c r="E49" s="45">
        <f t="shared" si="2"/>
        <v>1000</v>
      </c>
      <c r="F49" s="45">
        <f t="shared" si="3"/>
        <v>2121.3103047815048</v>
      </c>
      <c r="G49" s="45">
        <f t="shared" si="4"/>
        <v>0</v>
      </c>
      <c r="H49" s="45">
        <f t="shared" si="5"/>
        <v>3121.3103047815048</v>
      </c>
      <c r="I49" s="45">
        <f t="shared" si="6"/>
        <v>507.7214073492375</v>
      </c>
      <c r="J49" s="45">
        <f t="shared" si="7"/>
        <v>2613.5888974322675</v>
      </c>
      <c r="K49" s="45">
        <f t="shared" si="8"/>
        <v>119239.54886638472</v>
      </c>
      <c r="L49" s="45">
        <f>SUM(INDEX($I$17:$I$376,1,1):$I49)</f>
        <v>22242.788924174383</v>
      </c>
      <c r="M49" s="45">
        <f>SUM(INDEX($J$17:$J$376,1,1):$J49)</f>
        <v>80760.451133615279</v>
      </c>
      <c r="N49" s="35" t="b">
        <f t="shared" si="9"/>
        <v>1</v>
      </c>
    </row>
    <row r="50" spans="2:14" x14ac:dyDescent="0.25">
      <c r="B50" s="36">
        <v>34</v>
      </c>
      <c r="C50" s="37">
        <f t="shared" ca="1" si="0"/>
        <v>46471</v>
      </c>
      <c r="D50" s="46">
        <f t="shared" si="1"/>
        <v>119239.54886638472</v>
      </c>
      <c r="E50" s="46">
        <f t="shared" si="2"/>
        <v>1000</v>
      </c>
      <c r="F50" s="46">
        <f t="shared" si="3"/>
        <v>2121.3103047815048</v>
      </c>
      <c r="G50" s="46">
        <f t="shared" si="4"/>
        <v>0</v>
      </c>
      <c r="H50" s="46">
        <f t="shared" si="5"/>
        <v>3121.3103047815048</v>
      </c>
      <c r="I50" s="46">
        <f t="shared" si="6"/>
        <v>496.83145360993632</v>
      </c>
      <c r="J50" s="46">
        <f t="shared" si="7"/>
        <v>2624.4788511715683</v>
      </c>
      <c r="K50" s="46">
        <f t="shared" si="8"/>
        <v>116615.07001521315</v>
      </c>
      <c r="L50" s="46">
        <f>SUM(INDEX($I$17:$I$376,1,1):$I50)</f>
        <v>22739.620377784318</v>
      </c>
      <c r="M50" s="46">
        <f>SUM(INDEX($J$17:$J$376,1,1):$J50)</f>
        <v>83384.929984786853</v>
      </c>
      <c r="N50" s="38" t="b">
        <f t="shared" si="9"/>
        <v>1</v>
      </c>
    </row>
    <row r="51" spans="2:14" x14ac:dyDescent="0.25">
      <c r="B51" s="33">
        <v>35</v>
      </c>
      <c r="C51" s="34">
        <f t="shared" ca="1" si="0"/>
        <v>46502</v>
      </c>
      <c r="D51" s="45">
        <f t="shared" si="1"/>
        <v>116615.07001521315</v>
      </c>
      <c r="E51" s="45">
        <f t="shared" si="2"/>
        <v>1000</v>
      </c>
      <c r="F51" s="45">
        <f t="shared" si="3"/>
        <v>2121.3103047815048</v>
      </c>
      <c r="G51" s="45">
        <f t="shared" si="4"/>
        <v>0</v>
      </c>
      <c r="H51" s="45">
        <f t="shared" si="5"/>
        <v>3121.3103047815048</v>
      </c>
      <c r="I51" s="45">
        <f t="shared" si="6"/>
        <v>485.89612506338813</v>
      </c>
      <c r="J51" s="45">
        <f t="shared" si="7"/>
        <v>2635.4141797181164</v>
      </c>
      <c r="K51" s="45">
        <f t="shared" si="8"/>
        <v>113979.65583549502</v>
      </c>
      <c r="L51" s="45">
        <f>SUM(INDEX($I$17:$I$376,1,1):$I51)</f>
        <v>23225.516502847706</v>
      </c>
      <c r="M51" s="45">
        <f>SUM(INDEX($J$17:$J$376,1,1):$J51)</f>
        <v>86020.344164504975</v>
      </c>
      <c r="N51" s="35" t="b">
        <f t="shared" si="9"/>
        <v>1</v>
      </c>
    </row>
    <row r="52" spans="2:14" x14ac:dyDescent="0.25">
      <c r="B52" s="36">
        <v>36</v>
      </c>
      <c r="C52" s="37">
        <f t="shared" ca="1" si="0"/>
        <v>46532</v>
      </c>
      <c r="D52" s="46">
        <f t="shared" si="1"/>
        <v>113979.65583549502</v>
      </c>
      <c r="E52" s="46">
        <f t="shared" si="2"/>
        <v>1000</v>
      </c>
      <c r="F52" s="46">
        <f t="shared" si="3"/>
        <v>2121.3103047815048</v>
      </c>
      <c r="G52" s="46">
        <f t="shared" si="4"/>
        <v>0</v>
      </c>
      <c r="H52" s="46">
        <f t="shared" si="5"/>
        <v>3121.3103047815048</v>
      </c>
      <c r="I52" s="46">
        <f t="shared" si="6"/>
        <v>474.91523264789595</v>
      </c>
      <c r="J52" s="46">
        <f t="shared" si="7"/>
        <v>2646.3950721336087</v>
      </c>
      <c r="K52" s="46">
        <f t="shared" si="8"/>
        <v>111333.26076336141</v>
      </c>
      <c r="L52" s="46">
        <f>SUM(INDEX($I$17:$I$376,1,1):$I52)</f>
        <v>23700.4317354956</v>
      </c>
      <c r="M52" s="46">
        <f>SUM(INDEX($J$17:$J$376,1,1):$J52)</f>
        <v>88666.73923663859</v>
      </c>
      <c r="N52" s="38" t="b">
        <f t="shared" si="9"/>
        <v>1</v>
      </c>
    </row>
    <row r="53" spans="2:14" x14ac:dyDescent="0.25">
      <c r="B53" s="33">
        <v>37</v>
      </c>
      <c r="C53" s="34">
        <f t="shared" ca="1" si="0"/>
        <v>46563</v>
      </c>
      <c r="D53" s="45">
        <f t="shared" si="1"/>
        <v>111333.26076336141</v>
      </c>
      <c r="E53" s="45">
        <f t="shared" si="2"/>
        <v>1000</v>
      </c>
      <c r="F53" s="45">
        <f t="shared" si="3"/>
        <v>2121.3103047815048</v>
      </c>
      <c r="G53" s="45">
        <f t="shared" si="4"/>
        <v>0</v>
      </c>
      <c r="H53" s="45">
        <f t="shared" si="5"/>
        <v>3121.3103047815048</v>
      </c>
      <c r="I53" s="45">
        <f t="shared" si="6"/>
        <v>463.88858651400585</v>
      </c>
      <c r="J53" s="45">
        <f t="shared" si="7"/>
        <v>2657.4217182674988</v>
      </c>
      <c r="K53" s="45">
        <f t="shared" si="8"/>
        <v>108675.8390450939</v>
      </c>
      <c r="L53" s="45">
        <f>SUM(INDEX($I$17:$I$376,1,1):$I53)</f>
        <v>24164.320322009607</v>
      </c>
      <c r="M53" s="45">
        <f>SUM(INDEX($J$17:$J$376,1,1):$J53)</f>
        <v>91324.160954906096</v>
      </c>
      <c r="N53" s="35" t="b">
        <f t="shared" si="9"/>
        <v>1</v>
      </c>
    </row>
    <row r="54" spans="2:14" x14ac:dyDescent="0.25">
      <c r="B54" s="36">
        <v>38</v>
      </c>
      <c r="C54" s="37">
        <f t="shared" ca="1" si="0"/>
        <v>46593</v>
      </c>
      <c r="D54" s="46">
        <f t="shared" si="1"/>
        <v>108675.8390450939</v>
      </c>
      <c r="E54" s="46">
        <f t="shared" si="2"/>
        <v>1000</v>
      </c>
      <c r="F54" s="46">
        <f t="shared" si="3"/>
        <v>2121.3103047815048</v>
      </c>
      <c r="G54" s="46">
        <f t="shared" si="4"/>
        <v>0</v>
      </c>
      <c r="H54" s="46">
        <f t="shared" si="5"/>
        <v>3121.3103047815048</v>
      </c>
      <c r="I54" s="46">
        <f t="shared" si="6"/>
        <v>452.81599602122458</v>
      </c>
      <c r="J54" s="46">
        <f t="shared" si="7"/>
        <v>2668.4943087602801</v>
      </c>
      <c r="K54" s="46">
        <f t="shared" si="8"/>
        <v>106007.34473633363</v>
      </c>
      <c r="L54" s="46">
        <f>SUM(INDEX($I$17:$I$376,1,1):$I54)</f>
        <v>24617.136318030833</v>
      </c>
      <c r="M54" s="46">
        <f>SUM(INDEX($J$17:$J$376,1,1):$J54)</f>
        <v>93992.655263666369</v>
      </c>
      <c r="N54" s="38" t="b">
        <f t="shared" si="9"/>
        <v>1</v>
      </c>
    </row>
    <row r="55" spans="2:14" x14ac:dyDescent="0.25">
      <c r="B55" s="33">
        <v>39</v>
      </c>
      <c r="C55" s="34">
        <f t="shared" ca="1" si="0"/>
        <v>46624</v>
      </c>
      <c r="D55" s="45">
        <f t="shared" si="1"/>
        <v>106007.34473633363</v>
      </c>
      <c r="E55" s="45">
        <f t="shared" si="2"/>
        <v>1000</v>
      </c>
      <c r="F55" s="45">
        <f t="shared" si="3"/>
        <v>2121.3103047815048</v>
      </c>
      <c r="G55" s="45">
        <f t="shared" si="4"/>
        <v>0</v>
      </c>
      <c r="H55" s="45">
        <f t="shared" si="5"/>
        <v>3121.3103047815048</v>
      </c>
      <c r="I55" s="45">
        <f t="shared" si="6"/>
        <v>441.69726973472342</v>
      </c>
      <c r="J55" s="45">
        <f t="shared" si="7"/>
        <v>2679.6130350467815</v>
      </c>
      <c r="K55" s="45">
        <f t="shared" si="8"/>
        <v>103327.73170128684</v>
      </c>
      <c r="L55" s="45">
        <f>SUM(INDEX($I$17:$I$376,1,1):$I55)</f>
        <v>25058.833587765555</v>
      </c>
      <c r="M55" s="45">
        <f>SUM(INDEX($J$17:$J$376,1,1):$J55)</f>
        <v>96672.268298713156</v>
      </c>
      <c r="N55" s="35" t="b">
        <f t="shared" si="9"/>
        <v>1</v>
      </c>
    </row>
    <row r="56" spans="2:14" x14ac:dyDescent="0.25">
      <c r="B56" s="36">
        <v>40</v>
      </c>
      <c r="C56" s="37">
        <f t="shared" ca="1" si="0"/>
        <v>46655</v>
      </c>
      <c r="D56" s="46">
        <f t="shared" si="1"/>
        <v>103327.73170128684</v>
      </c>
      <c r="E56" s="46">
        <f t="shared" si="2"/>
        <v>1000</v>
      </c>
      <c r="F56" s="46">
        <f t="shared" si="3"/>
        <v>2121.3103047815048</v>
      </c>
      <c r="G56" s="46">
        <f t="shared" si="4"/>
        <v>0</v>
      </c>
      <c r="H56" s="46">
        <f t="shared" si="5"/>
        <v>3121.3103047815048</v>
      </c>
      <c r="I56" s="46">
        <f t="shared" si="6"/>
        <v>430.53221542202851</v>
      </c>
      <c r="J56" s="46">
        <f t="shared" si="7"/>
        <v>2690.7780893594763</v>
      </c>
      <c r="K56" s="46">
        <f t="shared" si="8"/>
        <v>100636.95361192737</v>
      </c>
      <c r="L56" s="46">
        <f>SUM(INDEX($I$17:$I$376,1,1):$I56)</f>
        <v>25489.365803187586</v>
      </c>
      <c r="M56" s="46">
        <f>SUM(INDEX($J$17:$J$376,1,1):$J56)</f>
        <v>99363.046388072631</v>
      </c>
      <c r="N56" s="38" t="b">
        <f t="shared" si="9"/>
        <v>1</v>
      </c>
    </row>
    <row r="57" spans="2:14" x14ac:dyDescent="0.25">
      <c r="B57" s="33">
        <v>41</v>
      </c>
      <c r="C57" s="34">
        <f t="shared" ca="1" si="0"/>
        <v>46685</v>
      </c>
      <c r="D57" s="45">
        <f t="shared" si="1"/>
        <v>100636.95361192737</v>
      </c>
      <c r="E57" s="45">
        <f t="shared" si="2"/>
        <v>1000</v>
      </c>
      <c r="F57" s="45">
        <f t="shared" si="3"/>
        <v>2121.3103047815048</v>
      </c>
      <c r="G57" s="45">
        <f t="shared" si="4"/>
        <v>0</v>
      </c>
      <c r="H57" s="45">
        <f t="shared" si="5"/>
        <v>3121.3103047815048</v>
      </c>
      <c r="I57" s="45">
        <f t="shared" si="6"/>
        <v>419.32064004969737</v>
      </c>
      <c r="J57" s="45">
        <f t="shared" si="7"/>
        <v>2701.9896647318074</v>
      </c>
      <c r="K57" s="45">
        <f t="shared" si="8"/>
        <v>97934.96394719556</v>
      </c>
      <c r="L57" s="45">
        <f>SUM(INDEX($I$17:$I$376,1,1):$I57)</f>
        <v>25908.686443237282</v>
      </c>
      <c r="M57" s="45">
        <f>SUM(INDEX($J$17:$J$376,1,1):$J57)</f>
        <v>102065.03605280444</v>
      </c>
      <c r="N57" s="35" t="b">
        <f t="shared" si="9"/>
        <v>1</v>
      </c>
    </row>
    <row r="58" spans="2:14" x14ac:dyDescent="0.25">
      <c r="B58" s="36">
        <v>42</v>
      </c>
      <c r="C58" s="37">
        <f t="shared" ca="1" si="0"/>
        <v>46716</v>
      </c>
      <c r="D58" s="46">
        <f t="shared" si="1"/>
        <v>97934.96394719556</v>
      </c>
      <c r="E58" s="46">
        <f t="shared" si="2"/>
        <v>1000</v>
      </c>
      <c r="F58" s="46">
        <f t="shared" si="3"/>
        <v>2121.3103047815048</v>
      </c>
      <c r="G58" s="46">
        <f t="shared" si="4"/>
        <v>0</v>
      </c>
      <c r="H58" s="46">
        <f t="shared" si="5"/>
        <v>3121.3103047815048</v>
      </c>
      <c r="I58" s="46">
        <f t="shared" si="6"/>
        <v>408.0623497799815</v>
      </c>
      <c r="J58" s="46">
        <f t="shared" si="7"/>
        <v>2713.2479550015232</v>
      </c>
      <c r="K58" s="46">
        <f t="shared" si="8"/>
        <v>95221.715992194033</v>
      </c>
      <c r="L58" s="46">
        <f>SUM(INDEX($I$17:$I$376,1,1):$I58)</f>
        <v>26316.748793017265</v>
      </c>
      <c r="M58" s="46">
        <f>SUM(INDEX($J$17:$J$376,1,1):$J58)</f>
        <v>104778.28400780597</v>
      </c>
      <c r="N58" s="38" t="b">
        <f t="shared" si="9"/>
        <v>1</v>
      </c>
    </row>
    <row r="59" spans="2:14" x14ac:dyDescent="0.25">
      <c r="B59" s="33">
        <v>43</v>
      </c>
      <c r="C59" s="34">
        <f t="shared" ca="1" si="0"/>
        <v>46746</v>
      </c>
      <c r="D59" s="45">
        <f t="shared" si="1"/>
        <v>95221.715992194033</v>
      </c>
      <c r="E59" s="45">
        <f t="shared" si="2"/>
        <v>1000</v>
      </c>
      <c r="F59" s="45">
        <f t="shared" si="3"/>
        <v>2121.3103047815048</v>
      </c>
      <c r="G59" s="45">
        <f t="shared" si="4"/>
        <v>0</v>
      </c>
      <c r="H59" s="45">
        <f t="shared" si="5"/>
        <v>3121.3103047815048</v>
      </c>
      <c r="I59" s="45">
        <f t="shared" si="6"/>
        <v>396.75714996747513</v>
      </c>
      <c r="J59" s="45">
        <f t="shared" si="7"/>
        <v>2724.5531548140298</v>
      </c>
      <c r="K59" s="45">
        <f t="shared" si="8"/>
        <v>92497.162837380005</v>
      </c>
      <c r="L59" s="45">
        <f>SUM(INDEX($I$17:$I$376,1,1):$I59)</f>
        <v>26713.505942984739</v>
      </c>
      <c r="M59" s="45">
        <f>SUM(INDEX($J$17:$J$376,1,1):$J59)</f>
        <v>107502.83716262</v>
      </c>
      <c r="N59" s="35" t="b">
        <f t="shared" si="9"/>
        <v>1</v>
      </c>
    </row>
    <row r="60" spans="2:14" x14ac:dyDescent="0.25">
      <c r="B60" s="36">
        <v>44</v>
      </c>
      <c r="C60" s="37">
        <f t="shared" ca="1" si="0"/>
        <v>46777</v>
      </c>
      <c r="D60" s="46">
        <f t="shared" si="1"/>
        <v>92497.162837380005</v>
      </c>
      <c r="E60" s="46">
        <f t="shared" si="2"/>
        <v>1000</v>
      </c>
      <c r="F60" s="46">
        <f t="shared" si="3"/>
        <v>2121.3103047815048</v>
      </c>
      <c r="G60" s="46">
        <f t="shared" si="4"/>
        <v>0</v>
      </c>
      <c r="H60" s="46">
        <f t="shared" si="5"/>
        <v>3121.3103047815048</v>
      </c>
      <c r="I60" s="46">
        <f t="shared" si="6"/>
        <v>385.40484515575008</v>
      </c>
      <c r="J60" s="46">
        <f t="shared" si="7"/>
        <v>2735.9054596257547</v>
      </c>
      <c r="K60" s="46">
        <f t="shared" si="8"/>
        <v>89761.257377754257</v>
      </c>
      <c r="L60" s="46">
        <f>SUM(INDEX($I$17:$I$376,1,1):$I60)</f>
        <v>27098.910788140489</v>
      </c>
      <c r="M60" s="46">
        <f>SUM(INDEX($J$17:$J$376,1,1):$J60)</f>
        <v>110238.74262224574</v>
      </c>
      <c r="N60" s="38" t="b">
        <f t="shared" si="9"/>
        <v>1</v>
      </c>
    </row>
    <row r="61" spans="2:14" x14ac:dyDescent="0.25">
      <c r="B61" s="33">
        <v>45</v>
      </c>
      <c r="C61" s="34">
        <f t="shared" ca="1" si="0"/>
        <v>46808</v>
      </c>
      <c r="D61" s="45">
        <f t="shared" si="1"/>
        <v>89761.257377754257</v>
      </c>
      <c r="E61" s="45">
        <f t="shared" si="2"/>
        <v>1000</v>
      </c>
      <c r="F61" s="45">
        <f t="shared" si="3"/>
        <v>2121.3103047815048</v>
      </c>
      <c r="G61" s="45">
        <f t="shared" si="4"/>
        <v>0</v>
      </c>
      <c r="H61" s="45">
        <f t="shared" si="5"/>
        <v>3121.3103047815048</v>
      </c>
      <c r="I61" s="45">
        <f t="shared" si="6"/>
        <v>374.00523907397604</v>
      </c>
      <c r="J61" s="45">
        <f t="shared" si="7"/>
        <v>2747.3050657075287</v>
      </c>
      <c r="K61" s="45">
        <f t="shared" si="8"/>
        <v>87013.952312046735</v>
      </c>
      <c r="L61" s="45">
        <f>SUM(INDEX($I$17:$I$376,1,1):$I61)</f>
        <v>27472.916027214465</v>
      </c>
      <c r="M61" s="45">
        <f>SUM(INDEX($J$17:$J$376,1,1):$J61)</f>
        <v>112986.04768795327</v>
      </c>
      <c r="N61" s="35" t="b">
        <f t="shared" si="9"/>
        <v>1</v>
      </c>
    </row>
    <row r="62" spans="2:14" x14ac:dyDescent="0.25">
      <c r="B62" s="36">
        <v>46</v>
      </c>
      <c r="C62" s="37">
        <f t="shared" ca="1" si="0"/>
        <v>46837</v>
      </c>
      <c r="D62" s="46">
        <f t="shared" si="1"/>
        <v>87013.952312046735</v>
      </c>
      <c r="E62" s="46">
        <f t="shared" si="2"/>
        <v>1000</v>
      </c>
      <c r="F62" s="46">
        <f t="shared" si="3"/>
        <v>2121.3103047815048</v>
      </c>
      <c r="G62" s="46">
        <f t="shared" si="4"/>
        <v>0</v>
      </c>
      <c r="H62" s="46">
        <f t="shared" si="5"/>
        <v>3121.3103047815048</v>
      </c>
      <c r="I62" s="46">
        <f t="shared" si="6"/>
        <v>362.55813463352808</v>
      </c>
      <c r="J62" s="46">
        <f t="shared" si="7"/>
        <v>2758.7521701479768</v>
      </c>
      <c r="K62" s="46">
        <f t="shared" si="8"/>
        <v>84255.200141898764</v>
      </c>
      <c r="L62" s="46">
        <f>SUM(INDEX($I$17:$I$376,1,1):$I62)</f>
        <v>27835.474161847993</v>
      </c>
      <c r="M62" s="46">
        <f>SUM(INDEX($J$17:$J$376,1,1):$J62)</f>
        <v>115744.79985810124</v>
      </c>
      <c r="N62" s="38" t="b">
        <f t="shared" si="9"/>
        <v>1</v>
      </c>
    </row>
    <row r="63" spans="2:14" x14ac:dyDescent="0.25">
      <c r="B63" s="33">
        <v>47</v>
      </c>
      <c r="C63" s="34">
        <f t="shared" ca="1" si="0"/>
        <v>46868</v>
      </c>
      <c r="D63" s="45">
        <f t="shared" si="1"/>
        <v>84255.200141898764</v>
      </c>
      <c r="E63" s="45">
        <f t="shared" si="2"/>
        <v>1000</v>
      </c>
      <c r="F63" s="45">
        <f t="shared" si="3"/>
        <v>2121.3103047815048</v>
      </c>
      <c r="G63" s="45">
        <f t="shared" si="4"/>
        <v>0</v>
      </c>
      <c r="H63" s="45">
        <f t="shared" si="5"/>
        <v>3121.3103047815048</v>
      </c>
      <c r="I63" s="45">
        <f t="shared" si="6"/>
        <v>351.06333392457816</v>
      </c>
      <c r="J63" s="45">
        <f t="shared" si="7"/>
        <v>2770.2469708569265</v>
      </c>
      <c r="K63" s="45">
        <f t="shared" si="8"/>
        <v>81484.953171041838</v>
      </c>
      <c r="L63" s="45">
        <f>SUM(INDEX($I$17:$I$376,1,1):$I63)</f>
        <v>28186.537495772573</v>
      </c>
      <c r="M63" s="45">
        <f>SUM(INDEX($J$17:$J$376,1,1):$J63)</f>
        <v>118515.04682895816</v>
      </c>
      <c r="N63" s="35" t="b">
        <f t="shared" si="9"/>
        <v>1</v>
      </c>
    </row>
    <row r="64" spans="2:14" x14ac:dyDescent="0.25">
      <c r="B64" s="36">
        <v>48</v>
      </c>
      <c r="C64" s="37">
        <f t="shared" ca="1" si="0"/>
        <v>46898</v>
      </c>
      <c r="D64" s="46">
        <f t="shared" si="1"/>
        <v>81484.953171041838</v>
      </c>
      <c r="E64" s="46">
        <f t="shared" si="2"/>
        <v>1000</v>
      </c>
      <c r="F64" s="46">
        <f t="shared" si="3"/>
        <v>2121.3103047815048</v>
      </c>
      <c r="G64" s="46">
        <f t="shared" si="4"/>
        <v>0</v>
      </c>
      <c r="H64" s="46">
        <f t="shared" si="5"/>
        <v>3121.3103047815048</v>
      </c>
      <c r="I64" s="46">
        <f t="shared" si="6"/>
        <v>339.52063821267433</v>
      </c>
      <c r="J64" s="46">
        <f t="shared" si="7"/>
        <v>2781.7896665688304</v>
      </c>
      <c r="K64" s="46">
        <f t="shared" si="8"/>
        <v>78703.163504473006</v>
      </c>
      <c r="L64" s="46">
        <f>SUM(INDEX($I$17:$I$376,1,1):$I64)</f>
        <v>28526.058133985247</v>
      </c>
      <c r="M64" s="46">
        <f>SUM(INDEX($J$17:$J$376,1,1):$J64)</f>
        <v>121296.83649552699</v>
      </c>
      <c r="N64" s="38" t="b">
        <f t="shared" si="9"/>
        <v>1</v>
      </c>
    </row>
    <row r="65" spans="2:14" x14ac:dyDescent="0.25">
      <c r="B65" s="33">
        <v>49</v>
      </c>
      <c r="C65" s="34">
        <f t="shared" ca="1" si="0"/>
        <v>46929</v>
      </c>
      <c r="D65" s="45">
        <f t="shared" si="1"/>
        <v>78703.163504473006</v>
      </c>
      <c r="E65" s="45">
        <f t="shared" si="2"/>
        <v>1000</v>
      </c>
      <c r="F65" s="45">
        <f t="shared" si="3"/>
        <v>2121.3103047815048</v>
      </c>
      <c r="G65" s="45">
        <f t="shared" si="4"/>
        <v>0</v>
      </c>
      <c r="H65" s="45">
        <f t="shared" si="5"/>
        <v>3121.3103047815048</v>
      </c>
      <c r="I65" s="45">
        <f t="shared" si="6"/>
        <v>327.92984793530417</v>
      </c>
      <c r="J65" s="45">
        <f t="shared" si="7"/>
        <v>2793.3804568462006</v>
      </c>
      <c r="K65" s="45">
        <f t="shared" si="8"/>
        <v>75909.783047626799</v>
      </c>
      <c r="L65" s="45">
        <f>SUM(INDEX($I$17:$I$376,1,1):$I65)</f>
        <v>28853.987981920553</v>
      </c>
      <c r="M65" s="45">
        <f>SUM(INDEX($J$17:$J$376,1,1):$J65)</f>
        <v>124090.2169523732</v>
      </c>
      <c r="N65" s="35" t="b">
        <f t="shared" si="9"/>
        <v>1</v>
      </c>
    </row>
    <row r="66" spans="2:14" x14ac:dyDescent="0.25">
      <c r="B66" s="36">
        <v>50</v>
      </c>
      <c r="C66" s="37">
        <f t="shared" ca="1" si="0"/>
        <v>46959</v>
      </c>
      <c r="D66" s="46">
        <f t="shared" si="1"/>
        <v>75909.783047626799</v>
      </c>
      <c r="E66" s="46">
        <f t="shared" si="2"/>
        <v>1000</v>
      </c>
      <c r="F66" s="46">
        <f t="shared" si="3"/>
        <v>2121.3103047815048</v>
      </c>
      <c r="G66" s="46">
        <f t="shared" si="4"/>
        <v>0</v>
      </c>
      <c r="H66" s="46">
        <f t="shared" si="5"/>
        <v>3121.3103047815048</v>
      </c>
      <c r="I66" s="46">
        <f t="shared" si="6"/>
        <v>316.29076269844501</v>
      </c>
      <c r="J66" s="46">
        <f t="shared" si="7"/>
        <v>2805.0195420830596</v>
      </c>
      <c r="K66" s="46">
        <f t="shared" si="8"/>
        <v>73104.763505543742</v>
      </c>
      <c r="L66" s="46">
        <f>SUM(INDEX($I$17:$I$376,1,1):$I66)</f>
        <v>29170.278744618998</v>
      </c>
      <c r="M66" s="46">
        <f>SUM(INDEX($J$17:$J$376,1,1):$J66)</f>
        <v>126895.23649445626</v>
      </c>
      <c r="N66" s="38" t="b">
        <f t="shared" si="9"/>
        <v>1</v>
      </c>
    </row>
    <row r="67" spans="2:14" x14ac:dyDescent="0.25">
      <c r="B67" s="33">
        <v>51</v>
      </c>
      <c r="C67" s="34">
        <f t="shared" ca="1" si="0"/>
        <v>46990</v>
      </c>
      <c r="D67" s="45">
        <f t="shared" si="1"/>
        <v>73104.763505543742</v>
      </c>
      <c r="E67" s="45">
        <f t="shared" si="2"/>
        <v>1000</v>
      </c>
      <c r="F67" s="45">
        <f t="shared" si="3"/>
        <v>2121.3103047815048</v>
      </c>
      <c r="G67" s="45">
        <f t="shared" si="4"/>
        <v>0</v>
      </c>
      <c r="H67" s="45">
        <f t="shared" si="5"/>
        <v>3121.3103047815048</v>
      </c>
      <c r="I67" s="45">
        <f t="shared" si="6"/>
        <v>304.60318127309893</v>
      </c>
      <c r="J67" s="45">
        <f t="shared" si="7"/>
        <v>2816.7071235084059</v>
      </c>
      <c r="K67" s="45">
        <f t="shared" si="8"/>
        <v>70288.056382035342</v>
      </c>
      <c r="L67" s="45">
        <f>SUM(INDEX($I$17:$I$376,1,1):$I67)</f>
        <v>29474.881925892096</v>
      </c>
      <c r="M67" s="45">
        <f>SUM(INDEX($J$17:$J$376,1,1):$J67)</f>
        <v>129711.94361796466</v>
      </c>
      <c r="N67" s="35" t="b">
        <f t="shared" si="9"/>
        <v>1</v>
      </c>
    </row>
    <row r="68" spans="2:14" x14ac:dyDescent="0.25">
      <c r="B68" s="36">
        <v>52</v>
      </c>
      <c r="C68" s="37">
        <f t="shared" ca="1" si="0"/>
        <v>47021</v>
      </c>
      <c r="D68" s="46">
        <f t="shared" si="1"/>
        <v>70288.056382035342</v>
      </c>
      <c r="E68" s="46">
        <f t="shared" si="2"/>
        <v>1000</v>
      </c>
      <c r="F68" s="46">
        <f t="shared" si="3"/>
        <v>2121.3103047815048</v>
      </c>
      <c r="G68" s="46">
        <f t="shared" si="4"/>
        <v>0</v>
      </c>
      <c r="H68" s="46">
        <f t="shared" si="5"/>
        <v>3121.3103047815048</v>
      </c>
      <c r="I68" s="46">
        <f t="shared" si="6"/>
        <v>292.86690159181393</v>
      </c>
      <c r="J68" s="46">
        <f t="shared" si="7"/>
        <v>2828.4434031896908</v>
      </c>
      <c r="K68" s="46">
        <f t="shared" si="8"/>
        <v>67459.612978845646</v>
      </c>
      <c r="L68" s="46">
        <f>SUM(INDEX($I$17:$I$376,1,1):$I68)</f>
        <v>29767.748827483909</v>
      </c>
      <c r="M68" s="46">
        <f>SUM(INDEX($J$17:$J$376,1,1):$J68)</f>
        <v>132540.38702115434</v>
      </c>
      <c r="N68" s="38" t="b">
        <f t="shared" si="9"/>
        <v>1</v>
      </c>
    </row>
    <row r="69" spans="2:14" x14ac:dyDescent="0.25">
      <c r="B69" s="33">
        <v>53</v>
      </c>
      <c r="C69" s="34">
        <f t="shared" ca="1" si="0"/>
        <v>47051</v>
      </c>
      <c r="D69" s="45">
        <f t="shared" si="1"/>
        <v>67459.612978845646</v>
      </c>
      <c r="E69" s="45">
        <f t="shared" si="2"/>
        <v>1000</v>
      </c>
      <c r="F69" s="45">
        <f t="shared" si="3"/>
        <v>2121.3103047815048</v>
      </c>
      <c r="G69" s="45">
        <f t="shared" si="4"/>
        <v>0</v>
      </c>
      <c r="H69" s="45">
        <f t="shared" si="5"/>
        <v>3121.3103047815048</v>
      </c>
      <c r="I69" s="45">
        <f t="shared" si="6"/>
        <v>281.08172074519018</v>
      </c>
      <c r="J69" s="45">
        <f t="shared" si="7"/>
        <v>2840.2285840363147</v>
      </c>
      <c r="K69" s="45">
        <f t="shared" si="8"/>
        <v>64619.384394809327</v>
      </c>
      <c r="L69" s="45">
        <f>SUM(INDEX($I$17:$I$376,1,1):$I69)</f>
        <v>30048.8305482291</v>
      </c>
      <c r="M69" s="45">
        <f>SUM(INDEX($J$17:$J$376,1,1):$J69)</f>
        <v>135380.61560519066</v>
      </c>
      <c r="N69" s="35" t="b">
        <f t="shared" si="9"/>
        <v>1</v>
      </c>
    </row>
    <row r="70" spans="2:14" x14ac:dyDescent="0.25">
      <c r="B70" s="36">
        <v>54</v>
      </c>
      <c r="C70" s="37">
        <f t="shared" ca="1" si="0"/>
        <v>47082</v>
      </c>
      <c r="D70" s="46">
        <f t="shared" si="1"/>
        <v>64619.384394809327</v>
      </c>
      <c r="E70" s="46">
        <f t="shared" si="2"/>
        <v>1000</v>
      </c>
      <c r="F70" s="46">
        <f t="shared" si="3"/>
        <v>2121.3103047815048</v>
      </c>
      <c r="G70" s="46">
        <f t="shared" si="4"/>
        <v>0</v>
      </c>
      <c r="H70" s="46">
        <f t="shared" si="5"/>
        <v>3121.3103047815048</v>
      </c>
      <c r="I70" s="46">
        <f t="shared" si="6"/>
        <v>269.24743497837221</v>
      </c>
      <c r="J70" s="46">
        <f t="shared" si="7"/>
        <v>2852.0628698031323</v>
      </c>
      <c r="K70" s="46">
        <f t="shared" si="8"/>
        <v>61767.321525006191</v>
      </c>
      <c r="L70" s="46">
        <f>SUM(INDEX($I$17:$I$376,1,1):$I70)</f>
        <v>30318.077983207473</v>
      </c>
      <c r="M70" s="46">
        <f>SUM(INDEX($J$17:$J$376,1,1):$J70)</f>
        <v>138232.67847499379</v>
      </c>
      <c r="N70" s="38" t="b">
        <f t="shared" si="9"/>
        <v>1</v>
      </c>
    </row>
    <row r="71" spans="2:14" x14ac:dyDescent="0.25">
      <c r="B71" s="33">
        <v>55</v>
      </c>
      <c r="C71" s="34">
        <f t="shared" ca="1" si="0"/>
        <v>47112</v>
      </c>
      <c r="D71" s="45">
        <f t="shared" si="1"/>
        <v>61767.321525006191</v>
      </c>
      <c r="E71" s="45">
        <f t="shared" si="2"/>
        <v>1000</v>
      </c>
      <c r="F71" s="45">
        <f t="shared" si="3"/>
        <v>2121.3103047815048</v>
      </c>
      <c r="G71" s="45">
        <f t="shared" si="4"/>
        <v>0</v>
      </c>
      <c r="H71" s="45">
        <f t="shared" si="5"/>
        <v>3121.3103047815048</v>
      </c>
      <c r="I71" s="45">
        <f t="shared" si="6"/>
        <v>257.3638396875258</v>
      </c>
      <c r="J71" s="45">
        <f t="shared" si="7"/>
        <v>2863.946465093979</v>
      </c>
      <c r="K71" s="45">
        <f t="shared" si="8"/>
        <v>58903.375059912214</v>
      </c>
      <c r="L71" s="45">
        <f>SUM(INDEX($I$17:$I$376,1,1):$I71)</f>
        <v>30575.441822894998</v>
      </c>
      <c r="M71" s="45">
        <f>SUM(INDEX($J$17:$J$376,1,1):$J71)</f>
        <v>141096.62494008779</v>
      </c>
      <c r="N71" s="35" t="b">
        <f t="shared" si="9"/>
        <v>1</v>
      </c>
    </row>
    <row r="72" spans="2:14" x14ac:dyDescent="0.25">
      <c r="B72" s="36">
        <v>56</v>
      </c>
      <c r="C72" s="37">
        <f t="shared" ca="1" si="0"/>
        <v>47143</v>
      </c>
      <c r="D72" s="46">
        <f t="shared" si="1"/>
        <v>58903.375059912214</v>
      </c>
      <c r="E72" s="46">
        <f t="shared" si="2"/>
        <v>1000</v>
      </c>
      <c r="F72" s="46">
        <f t="shared" si="3"/>
        <v>2121.3103047815048</v>
      </c>
      <c r="G72" s="46">
        <f t="shared" si="4"/>
        <v>0</v>
      </c>
      <c r="H72" s="46">
        <f t="shared" si="5"/>
        <v>3121.3103047815048</v>
      </c>
      <c r="I72" s="46">
        <f t="shared" si="6"/>
        <v>245.43072941630089</v>
      </c>
      <c r="J72" s="46">
        <f t="shared" si="7"/>
        <v>2875.8795753652039</v>
      </c>
      <c r="K72" s="46">
        <f t="shared" si="8"/>
        <v>56027.495484547013</v>
      </c>
      <c r="L72" s="46">
        <f>SUM(INDEX($I$17:$I$376,1,1):$I72)</f>
        <v>30820.872552311299</v>
      </c>
      <c r="M72" s="46">
        <f>SUM(INDEX($J$17:$J$376,1,1):$J72)</f>
        <v>143972.50451545298</v>
      </c>
      <c r="N72" s="38" t="b">
        <f t="shared" si="9"/>
        <v>1</v>
      </c>
    </row>
    <row r="73" spans="2:14" x14ac:dyDescent="0.25">
      <c r="B73" s="33">
        <v>57</v>
      </c>
      <c r="C73" s="34">
        <f t="shared" ca="1" si="0"/>
        <v>47174</v>
      </c>
      <c r="D73" s="45">
        <f t="shared" si="1"/>
        <v>56027.495484547013</v>
      </c>
      <c r="E73" s="45">
        <f t="shared" si="2"/>
        <v>1000</v>
      </c>
      <c r="F73" s="45">
        <f t="shared" si="3"/>
        <v>2121.3103047815048</v>
      </c>
      <c r="G73" s="45">
        <f t="shared" si="4"/>
        <v>0</v>
      </c>
      <c r="H73" s="45">
        <f t="shared" si="5"/>
        <v>3121.3103047815048</v>
      </c>
      <c r="I73" s="45">
        <f t="shared" si="6"/>
        <v>233.44789785227923</v>
      </c>
      <c r="J73" s="45">
        <f t="shared" si="7"/>
        <v>2887.8624069292255</v>
      </c>
      <c r="K73" s="45">
        <f t="shared" si="8"/>
        <v>53139.633077617786</v>
      </c>
      <c r="L73" s="45">
        <f>SUM(INDEX($I$17:$I$376,1,1):$I73)</f>
        <v>31054.320450163577</v>
      </c>
      <c r="M73" s="45">
        <f>SUM(INDEX($J$17:$J$376,1,1):$J73)</f>
        <v>146860.36692238221</v>
      </c>
      <c r="N73" s="35" t="b">
        <f t="shared" si="9"/>
        <v>1</v>
      </c>
    </row>
    <row r="74" spans="2:14" x14ac:dyDescent="0.25">
      <c r="B74" s="36">
        <v>58</v>
      </c>
      <c r="C74" s="37">
        <f t="shared" ca="1" si="0"/>
        <v>47202</v>
      </c>
      <c r="D74" s="46">
        <f t="shared" si="1"/>
        <v>53139.633077617786</v>
      </c>
      <c r="E74" s="46">
        <f t="shared" si="2"/>
        <v>1000</v>
      </c>
      <c r="F74" s="46">
        <f t="shared" si="3"/>
        <v>2121.3103047815048</v>
      </c>
      <c r="G74" s="46">
        <f t="shared" si="4"/>
        <v>0</v>
      </c>
      <c r="H74" s="46">
        <f t="shared" si="5"/>
        <v>3121.3103047815048</v>
      </c>
      <c r="I74" s="46">
        <f t="shared" si="6"/>
        <v>221.41513782340743</v>
      </c>
      <c r="J74" s="46">
        <f t="shared" si="7"/>
        <v>2899.8951669580974</v>
      </c>
      <c r="K74" s="46">
        <f t="shared" si="8"/>
        <v>50239.737910659685</v>
      </c>
      <c r="L74" s="46">
        <f>SUM(INDEX($I$17:$I$376,1,1):$I74)</f>
        <v>31275.735587986987</v>
      </c>
      <c r="M74" s="46">
        <f>SUM(INDEX($J$17:$J$376,1,1):$J74)</f>
        <v>149760.26208934031</v>
      </c>
      <c r="N74" s="38" t="b">
        <f t="shared" si="9"/>
        <v>1</v>
      </c>
    </row>
    <row r="75" spans="2:14" x14ac:dyDescent="0.25">
      <c r="B75" s="33">
        <v>59</v>
      </c>
      <c r="C75" s="34">
        <f t="shared" ca="1" si="0"/>
        <v>47233</v>
      </c>
      <c r="D75" s="45">
        <f t="shared" si="1"/>
        <v>50239.737910659685</v>
      </c>
      <c r="E75" s="45">
        <f t="shared" si="2"/>
        <v>1000</v>
      </c>
      <c r="F75" s="45">
        <f t="shared" si="3"/>
        <v>2121.3103047815048</v>
      </c>
      <c r="G75" s="45">
        <f t="shared" si="4"/>
        <v>0</v>
      </c>
      <c r="H75" s="45">
        <f t="shared" si="5"/>
        <v>3121.3103047815048</v>
      </c>
      <c r="I75" s="45">
        <f t="shared" si="6"/>
        <v>209.33224129441535</v>
      </c>
      <c r="J75" s="45">
        <f t="shared" si="7"/>
        <v>2911.9780634870895</v>
      </c>
      <c r="K75" s="45">
        <f t="shared" si="8"/>
        <v>47327.759847172594</v>
      </c>
      <c r="L75" s="45">
        <f>SUM(INDEX($I$17:$I$376,1,1):$I75)</f>
        <v>31485.067829281401</v>
      </c>
      <c r="M75" s="45">
        <f>SUM(INDEX($J$17:$J$376,1,1):$J75)</f>
        <v>152672.24015282741</v>
      </c>
      <c r="N75" s="35" t="b">
        <f t="shared" si="9"/>
        <v>1</v>
      </c>
    </row>
    <row r="76" spans="2:14" x14ac:dyDescent="0.25">
      <c r="B76" s="36">
        <v>60</v>
      </c>
      <c r="C76" s="37">
        <f t="shared" ca="1" si="0"/>
        <v>47263</v>
      </c>
      <c r="D76" s="46">
        <f t="shared" si="1"/>
        <v>47327.759847172594</v>
      </c>
      <c r="E76" s="46">
        <f t="shared" si="2"/>
        <v>1000</v>
      </c>
      <c r="F76" s="46">
        <f t="shared" si="3"/>
        <v>2121.3103047815048</v>
      </c>
      <c r="G76" s="46">
        <f t="shared" si="4"/>
        <v>0</v>
      </c>
      <c r="H76" s="46">
        <f t="shared" si="5"/>
        <v>3121.3103047815048</v>
      </c>
      <c r="I76" s="46">
        <f t="shared" si="6"/>
        <v>197.19899936321914</v>
      </c>
      <c r="J76" s="46">
        <f t="shared" si="7"/>
        <v>2924.1113054182856</v>
      </c>
      <c r="K76" s="46">
        <f t="shared" si="8"/>
        <v>44403.648541754308</v>
      </c>
      <c r="L76" s="46">
        <f>SUM(INDEX($I$17:$I$376,1,1):$I76)</f>
        <v>31682.266828644621</v>
      </c>
      <c r="M76" s="46">
        <f>SUM(INDEX($J$17:$J$376,1,1):$J76)</f>
        <v>155596.35145824568</v>
      </c>
      <c r="N76" s="38" t="b">
        <f t="shared" si="9"/>
        <v>1</v>
      </c>
    </row>
    <row r="77" spans="2:14" x14ac:dyDescent="0.25">
      <c r="B77" s="33">
        <v>61</v>
      </c>
      <c r="C77" s="34">
        <f t="shared" ca="1" si="0"/>
        <v>47294</v>
      </c>
      <c r="D77" s="45">
        <f t="shared" si="1"/>
        <v>44403.648541754308</v>
      </c>
      <c r="E77" s="45">
        <f t="shared" si="2"/>
        <v>1000</v>
      </c>
      <c r="F77" s="45">
        <f t="shared" si="3"/>
        <v>2121.3103047815048</v>
      </c>
      <c r="G77" s="45">
        <f t="shared" si="4"/>
        <v>0</v>
      </c>
      <c r="H77" s="45">
        <f t="shared" si="5"/>
        <v>3121.3103047815048</v>
      </c>
      <c r="I77" s="45">
        <f t="shared" si="6"/>
        <v>185.01520225730962</v>
      </c>
      <c r="J77" s="45">
        <f t="shared" si="7"/>
        <v>2936.295102524195</v>
      </c>
      <c r="K77" s="45">
        <f t="shared" si="8"/>
        <v>41467.353439230115</v>
      </c>
      <c r="L77" s="45">
        <f>SUM(INDEX($I$17:$I$376,1,1):$I77)</f>
        <v>31867.28203090193</v>
      </c>
      <c r="M77" s="45">
        <f>SUM(INDEX($J$17:$J$376,1,1):$J77)</f>
        <v>158532.64656076988</v>
      </c>
      <c r="N77" s="35" t="b">
        <f t="shared" si="9"/>
        <v>1</v>
      </c>
    </row>
    <row r="78" spans="2:14" x14ac:dyDescent="0.25">
      <c r="B78" s="36">
        <v>62</v>
      </c>
      <c r="C78" s="37">
        <f t="shared" ca="1" si="0"/>
        <v>47324</v>
      </c>
      <c r="D78" s="46">
        <f t="shared" si="1"/>
        <v>41467.353439230115</v>
      </c>
      <c r="E78" s="46">
        <f t="shared" si="2"/>
        <v>1000</v>
      </c>
      <c r="F78" s="46">
        <f t="shared" si="3"/>
        <v>2121.3103047815048</v>
      </c>
      <c r="G78" s="46">
        <f t="shared" si="4"/>
        <v>0</v>
      </c>
      <c r="H78" s="46">
        <f t="shared" si="5"/>
        <v>3121.3103047815048</v>
      </c>
      <c r="I78" s="46">
        <f t="shared" si="6"/>
        <v>172.78063933012547</v>
      </c>
      <c r="J78" s="46">
        <f t="shared" si="7"/>
        <v>2948.5296654513795</v>
      </c>
      <c r="K78" s="46">
        <f t="shared" si="8"/>
        <v>38518.823773778735</v>
      </c>
      <c r="L78" s="46">
        <f>SUM(INDEX($I$17:$I$376,1,1):$I78)</f>
        <v>32040.062670232055</v>
      </c>
      <c r="M78" s="46">
        <f>SUM(INDEX($J$17:$J$376,1,1):$J78)</f>
        <v>161481.17622622126</v>
      </c>
      <c r="N78" s="38" t="b">
        <f t="shared" si="9"/>
        <v>1</v>
      </c>
    </row>
    <row r="79" spans="2:14" x14ac:dyDescent="0.25">
      <c r="B79" s="33">
        <v>63</v>
      </c>
      <c r="C79" s="34">
        <f t="shared" ca="1" si="0"/>
        <v>47355</v>
      </c>
      <c r="D79" s="45">
        <f t="shared" si="1"/>
        <v>38518.823773778735</v>
      </c>
      <c r="E79" s="45">
        <f t="shared" si="2"/>
        <v>1000</v>
      </c>
      <c r="F79" s="45">
        <f t="shared" si="3"/>
        <v>2121.3103047815048</v>
      </c>
      <c r="G79" s="45">
        <f t="shared" si="4"/>
        <v>0</v>
      </c>
      <c r="H79" s="45">
        <f t="shared" si="5"/>
        <v>3121.3103047815048</v>
      </c>
      <c r="I79" s="45">
        <f t="shared" si="6"/>
        <v>160.49509905741138</v>
      </c>
      <c r="J79" s="45">
        <f t="shared" si="7"/>
        <v>2960.8152057240932</v>
      </c>
      <c r="K79" s="45">
        <f t="shared" si="8"/>
        <v>35558.00856805464</v>
      </c>
      <c r="L79" s="45">
        <f>SUM(INDEX($I$17:$I$376,1,1):$I79)</f>
        <v>32200.557769289466</v>
      </c>
      <c r="M79" s="45">
        <f>SUM(INDEX($J$17:$J$376,1,1):$J79)</f>
        <v>164441.99143194535</v>
      </c>
      <c r="N79" s="35" t="b">
        <f t="shared" si="9"/>
        <v>1</v>
      </c>
    </row>
    <row r="80" spans="2:14" x14ac:dyDescent="0.25">
      <c r="B80" s="36">
        <v>64</v>
      </c>
      <c r="C80" s="37">
        <f t="shared" ca="1" si="0"/>
        <v>47386</v>
      </c>
      <c r="D80" s="46">
        <f t="shared" si="1"/>
        <v>35558.00856805464</v>
      </c>
      <c r="E80" s="46">
        <f t="shared" si="2"/>
        <v>1000</v>
      </c>
      <c r="F80" s="46">
        <f t="shared" si="3"/>
        <v>2121.3103047815048</v>
      </c>
      <c r="G80" s="46">
        <f t="shared" si="4"/>
        <v>0</v>
      </c>
      <c r="H80" s="46">
        <f t="shared" si="5"/>
        <v>3121.3103047815048</v>
      </c>
      <c r="I80" s="46">
        <f t="shared" si="6"/>
        <v>148.158369033561</v>
      </c>
      <c r="J80" s="46">
        <f t="shared" si="7"/>
        <v>2973.1519357479438</v>
      </c>
      <c r="K80" s="46">
        <f t="shared" si="8"/>
        <v>32584.856632306695</v>
      </c>
      <c r="L80" s="46">
        <f>SUM(INDEX($I$17:$I$376,1,1):$I80)</f>
        <v>32348.716138323027</v>
      </c>
      <c r="M80" s="46">
        <f>SUM(INDEX($J$17:$J$376,1,1):$J80)</f>
        <v>167415.14336769329</v>
      </c>
      <c r="N80" s="38" t="b">
        <f t="shared" si="9"/>
        <v>1</v>
      </c>
    </row>
    <row r="81" spans="2:14" x14ac:dyDescent="0.25">
      <c r="B81" s="33">
        <v>65</v>
      </c>
      <c r="C81" s="34">
        <f t="shared" ref="C81:C144" ca="1" si="10">IF($B81=1,loan_start_date,EDATE(C80,1))</f>
        <v>47416</v>
      </c>
      <c r="D81" s="45">
        <f t="shared" ref="D81:D144" si="11">IF($B81=1,loan_amount,INDEX(ending_balance,$B81-1))</f>
        <v>32584.856632306695</v>
      </c>
      <c r="E81" s="45">
        <f t="shared" ref="E81:E144" si="12">IF(enable_optional_payment,IF($F81+extra_payments&lt;$D81,extra_payments,IF($D81-$F81&gt;0,$D81+$I81-$F81,0)),0)</f>
        <v>1000</v>
      </c>
      <c r="F81" s="45">
        <f t="shared" ref="F81:F144" si="13">scheduled_payment_amt</f>
        <v>2121.3103047815048</v>
      </c>
      <c r="G81" s="45">
        <f t="shared" ref="G81:G144" si="14">IF(enable_property_tax,property_tax_amount,0)</f>
        <v>0</v>
      </c>
      <c r="H81" s="45">
        <f t="shared" ref="H81:H144" si="15">IF($F81+$E81&lt;=$D81,$F81+$E81,$D81+$I81)+$G81</f>
        <v>3121.3103047815048</v>
      </c>
      <c r="I81" s="45">
        <f t="shared" ref="I81:I144" si="16">IFERROR(-IPMT(interest_rate/payments_per_year,1,scheduled_no_of_payments-$B81+1,$D81),0)</f>
        <v>135.77023596794459</v>
      </c>
      <c r="J81" s="45">
        <f t="shared" ref="J81:J144" si="17">$H81-$I81-$G81</f>
        <v>2985.5400688135601</v>
      </c>
      <c r="K81" s="45">
        <f t="shared" ref="K81:K144" si="18">IF($F81+$E81&lt;=$D81,$D81-$J81,0)</f>
        <v>29599.316563493136</v>
      </c>
      <c r="L81" s="45">
        <f>SUM(INDEX($I$17:$I$376,1,1):$I81)</f>
        <v>32484.486374290973</v>
      </c>
      <c r="M81" s="45">
        <f>SUM(INDEX($J$17:$J$376,1,1):$J81)</f>
        <v>170400.68343650686</v>
      </c>
      <c r="N81" s="35" t="b">
        <f t="shared" ref="N81:N144" si="19">$B81&lt;=actual_no_of_payments</f>
        <v>1</v>
      </c>
    </row>
    <row r="82" spans="2:14" x14ac:dyDescent="0.25">
      <c r="B82" s="36">
        <v>66</v>
      </c>
      <c r="C82" s="37">
        <f t="shared" ca="1" si="10"/>
        <v>47447</v>
      </c>
      <c r="D82" s="46">
        <f t="shared" si="11"/>
        <v>29599.316563493136</v>
      </c>
      <c r="E82" s="46">
        <f t="shared" si="12"/>
        <v>1000</v>
      </c>
      <c r="F82" s="46">
        <f t="shared" si="13"/>
        <v>2121.3103047815048</v>
      </c>
      <c r="G82" s="46">
        <f t="shared" si="14"/>
        <v>0</v>
      </c>
      <c r="H82" s="46">
        <f t="shared" si="15"/>
        <v>3121.3103047815048</v>
      </c>
      <c r="I82" s="46">
        <f t="shared" si="16"/>
        <v>123.33048568122142</v>
      </c>
      <c r="J82" s="46">
        <f t="shared" si="17"/>
        <v>2997.9798191002833</v>
      </c>
      <c r="K82" s="46">
        <f t="shared" si="18"/>
        <v>26601.336744392851</v>
      </c>
      <c r="L82" s="46">
        <f>SUM(INDEX($I$17:$I$376,1,1):$I82)</f>
        <v>32607.816859972194</v>
      </c>
      <c r="M82" s="46">
        <f>SUM(INDEX($J$17:$J$376,1,1):$J82)</f>
        <v>173398.66325560716</v>
      </c>
      <c r="N82" s="38" t="b">
        <f t="shared" si="19"/>
        <v>1</v>
      </c>
    </row>
    <row r="83" spans="2:14" x14ac:dyDescent="0.25">
      <c r="B83" s="33">
        <v>67</v>
      </c>
      <c r="C83" s="34">
        <f t="shared" ca="1" si="10"/>
        <v>47477</v>
      </c>
      <c r="D83" s="45">
        <f t="shared" si="11"/>
        <v>26601.336744392851</v>
      </c>
      <c r="E83" s="45">
        <f t="shared" si="12"/>
        <v>1000</v>
      </c>
      <c r="F83" s="45">
        <f t="shared" si="13"/>
        <v>2121.3103047815048</v>
      </c>
      <c r="G83" s="45">
        <f t="shared" si="14"/>
        <v>0</v>
      </c>
      <c r="H83" s="45">
        <f t="shared" si="15"/>
        <v>3121.3103047815048</v>
      </c>
      <c r="I83" s="45">
        <f t="shared" si="16"/>
        <v>110.83890310163686</v>
      </c>
      <c r="J83" s="45">
        <f t="shared" si="17"/>
        <v>3010.471401679868</v>
      </c>
      <c r="K83" s="45">
        <f t="shared" si="18"/>
        <v>23590.865342712983</v>
      </c>
      <c r="L83" s="45">
        <f>SUM(INDEX($I$17:$I$376,1,1):$I83)</f>
        <v>32718.655763073832</v>
      </c>
      <c r="M83" s="45">
        <f>SUM(INDEX($J$17:$J$376,1,1):$J83)</f>
        <v>176409.13465728704</v>
      </c>
      <c r="N83" s="35" t="b">
        <f t="shared" si="19"/>
        <v>1</v>
      </c>
    </row>
    <row r="84" spans="2:14" x14ac:dyDescent="0.25">
      <c r="B84" s="36">
        <v>68</v>
      </c>
      <c r="C84" s="37">
        <f t="shared" ca="1" si="10"/>
        <v>47508</v>
      </c>
      <c r="D84" s="46">
        <f t="shared" si="11"/>
        <v>23590.865342712983</v>
      </c>
      <c r="E84" s="46">
        <f t="shared" si="12"/>
        <v>1000</v>
      </c>
      <c r="F84" s="46">
        <f t="shared" si="13"/>
        <v>2121.3103047815048</v>
      </c>
      <c r="G84" s="46">
        <f t="shared" si="14"/>
        <v>0</v>
      </c>
      <c r="H84" s="46">
        <f t="shared" si="15"/>
        <v>3121.3103047815048</v>
      </c>
      <c r="I84" s="46">
        <f t="shared" si="16"/>
        <v>98.295272261304092</v>
      </c>
      <c r="J84" s="46">
        <f t="shared" si="17"/>
        <v>3023.0150325202007</v>
      </c>
      <c r="K84" s="46">
        <f t="shared" si="18"/>
        <v>20567.850310192782</v>
      </c>
      <c r="L84" s="46">
        <f>SUM(INDEX($I$17:$I$376,1,1):$I84)</f>
        <v>32816.951035335136</v>
      </c>
      <c r="M84" s="46">
        <f>SUM(INDEX($J$17:$J$376,1,1):$J84)</f>
        <v>179432.14968980724</v>
      </c>
      <c r="N84" s="38" t="b">
        <f t="shared" si="19"/>
        <v>1</v>
      </c>
    </row>
    <row r="85" spans="2:14" x14ac:dyDescent="0.25">
      <c r="B85" s="33">
        <v>69</v>
      </c>
      <c r="C85" s="34">
        <f t="shared" ca="1" si="10"/>
        <v>47539</v>
      </c>
      <c r="D85" s="45">
        <f t="shared" si="11"/>
        <v>20567.850310192782</v>
      </c>
      <c r="E85" s="45">
        <f t="shared" si="12"/>
        <v>1000</v>
      </c>
      <c r="F85" s="45">
        <f t="shared" si="13"/>
        <v>2121.3103047815048</v>
      </c>
      <c r="G85" s="45">
        <f t="shared" si="14"/>
        <v>0</v>
      </c>
      <c r="H85" s="45">
        <f t="shared" si="15"/>
        <v>3121.3103047815048</v>
      </c>
      <c r="I85" s="45">
        <f t="shared" si="16"/>
        <v>85.699376292469921</v>
      </c>
      <c r="J85" s="45">
        <f t="shared" si="17"/>
        <v>3035.6109284890349</v>
      </c>
      <c r="K85" s="45">
        <f t="shared" si="18"/>
        <v>17532.239381703748</v>
      </c>
      <c r="L85" s="45">
        <f>SUM(INDEX($I$17:$I$376,1,1):$I85)</f>
        <v>32902.650411627605</v>
      </c>
      <c r="M85" s="45">
        <f>SUM(INDEX($J$17:$J$376,1,1):$J85)</f>
        <v>182467.76061829628</v>
      </c>
      <c r="N85" s="35" t="b">
        <f t="shared" si="19"/>
        <v>1</v>
      </c>
    </row>
    <row r="86" spans="2:14" x14ac:dyDescent="0.25">
      <c r="B86" s="36">
        <v>70</v>
      </c>
      <c r="C86" s="37">
        <f t="shared" ca="1" si="10"/>
        <v>47567</v>
      </c>
      <c r="D86" s="46">
        <f t="shared" si="11"/>
        <v>17532.239381703748</v>
      </c>
      <c r="E86" s="46">
        <f t="shared" si="12"/>
        <v>1000</v>
      </c>
      <c r="F86" s="46">
        <f t="shared" si="13"/>
        <v>2121.3103047815048</v>
      </c>
      <c r="G86" s="46">
        <f t="shared" si="14"/>
        <v>0</v>
      </c>
      <c r="H86" s="46">
        <f t="shared" si="15"/>
        <v>3121.3103047815048</v>
      </c>
      <c r="I86" s="46">
        <f t="shared" si="16"/>
        <v>73.050997423765622</v>
      </c>
      <c r="J86" s="46">
        <f t="shared" si="17"/>
        <v>3048.2593073577391</v>
      </c>
      <c r="K86" s="46">
        <f t="shared" si="18"/>
        <v>14483.980074346009</v>
      </c>
      <c r="L86" s="46">
        <f>SUM(INDEX($I$17:$I$376,1,1):$I86)</f>
        <v>32975.701409051369</v>
      </c>
      <c r="M86" s="46">
        <f>SUM(INDEX($J$17:$J$376,1,1):$J86)</f>
        <v>185516.01992565402</v>
      </c>
      <c r="N86" s="38" t="b">
        <f t="shared" si="19"/>
        <v>1</v>
      </c>
    </row>
    <row r="87" spans="2:14" x14ac:dyDescent="0.25">
      <c r="B87" s="33">
        <v>71</v>
      </c>
      <c r="C87" s="34">
        <f t="shared" ca="1" si="10"/>
        <v>47598</v>
      </c>
      <c r="D87" s="45">
        <f t="shared" si="11"/>
        <v>14483.980074346009</v>
      </c>
      <c r="E87" s="45">
        <f t="shared" si="12"/>
        <v>1000</v>
      </c>
      <c r="F87" s="45">
        <f t="shared" si="13"/>
        <v>2121.3103047815048</v>
      </c>
      <c r="G87" s="45">
        <f t="shared" si="14"/>
        <v>0</v>
      </c>
      <c r="H87" s="45">
        <f t="shared" si="15"/>
        <v>3121.3103047815048</v>
      </c>
      <c r="I87" s="45">
        <f t="shared" si="16"/>
        <v>60.349916976441705</v>
      </c>
      <c r="J87" s="45">
        <f t="shared" si="17"/>
        <v>3060.960387805063</v>
      </c>
      <c r="K87" s="45">
        <f t="shared" si="18"/>
        <v>11423.019686540945</v>
      </c>
      <c r="L87" s="45">
        <f>SUM(INDEX($I$17:$I$376,1,1):$I87)</f>
        <v>33036.051326027809</v>
      </c>
      <c r="M87" s="45">
        <f>SUM(INDEX($J$17:$J$376,1,1):$J87)</f>
        <v>188576.98031345909</v>
      </c>
      <c r="N87" s="35" t="b">
        <f t="shared" si="19"/>
        <v>1</v>
      </c>
    </row>
    <row r="88" spans="2:14" x14ac:dyDescent="0.25">
      <c r="B88" s="36">
        <v>72</v>
      </c>
      <c r="C88" s="37">
        <f t="shared" ca="1" si="10"/>
        <v>47628</v>
      </c>
      <c r="D88" s="46">
        <f t="shared" si="11"/>
        <v>11423.019686540945</v>
      </c>
      <c r="E88" s="46">
        <f t="shared" si="12"/>
        <v>1000</v>
      </c>
      <c r="F88" s="46">
        <f t="shared" si="13"/>
        <v>2121.3103047815048</v>
      </c>
      <c r="G88" s="46">
        <f t="shared" si="14"/>
        <v>0</v>
      </c>
      <c r="H88" s="46">
        <f t="shared" si="15"/>
        <v>3121.3103047815048</v>
      </c>
      <c r="I88" s="46">
        <f t="shared" si="16"/>
        <v>47.59591536058727</v>
      </c>
      <c r="J88" s="46">
        <f t="shared" si="17"/>
        <v>3073.7143894209175</v>
      </c>
      <c r="K88" s="46">
        <f t="shared" si="18"/>
        <v>8349.3052971200268</v>
      </c>
      <c r="L88" s="46">
        <f>SUM(INDEX($I$17:$I$376,1,1):$I88)</f>
        <v>33083.647241388397</v>
      </c>
      <c r="M88" s="46">
        <f>SUM(INDEX($J$17:$J$376,1,1):$J88)</f>
        <v>191650.69470288002</v>
      </c>
      <c r="N88" s="38" t="b">
        <f t="shared" si="19"/>
        <v>1</v>
      </c>
    </row>
    <row r="89" spans="2:14" x14ac:dyDescent="0.25">
      <c r="B89" s="33">
        <v>73</v>
      </c>
      <c r="C89" s="34">
        <f t="shared" ca="1" si="10"/>
        <v>47659</v>
      </c>
      <c r="D89" s="45">
        <f t="shared" si="11"/>
        <v>8349.3052971200268</v>
      </c>
      <c r="E89" s="45">
        <f t="shared" si="12"/>
        <v>1000</v>
      </c>
      <c r="F89" s="45">
        <f t="shared" si="13"/>
        <v>2121.3103047815048</v>
      </c>
      <c r="G89" s="45">
        <f t="shared" si="14"/>
        <v>0</v>
      </c>
      <c r="H89" s="45">
        <f t="shared" si="15"/>
        <v>3121.3103047815048</v>
      </c>
      <c r="I89" s="45">
        <f t="shared" si="16"/>
        <v>34.788772071333447</v>
      </c>
      <c r="J89" s="45">
        <f t="shared" si="17"/>
        <v>3086.5215327101714</v>
      </c>
      <c r="K89" s="45">
        <f t="shared" si="18"/>
        <v>5262.7837644098554</v>
      </c>
      <c r="L89" s="45">
        <f>SUM(INDEX($I$17:$I$376,1,1):$I89)</f>
        <v>33118.43601345973</v>
      </c>
      <c r="M89" s="45">
        <f>SUM(INDEX($J$17:$J$376,1,1):$J89)</f>
        <v>194737.2162355902</v>
      </c>
      <c r="N89" s="35" t="b">
        <f t="shared" si="19"/>
        <v>1</v>
      </c>
    </row>
    <row r="90" spans="2:14" x14ac:dyDescent="0.25">
      <c r="B90" s="36">
        <v>74</v>
      </c>
      <c r="C90" s="37">
        <f t="shared" ca="1" si="10"/>
        <v>47689</v>
      </c>
      <c r="D90" s="46">
        <f t="shared" si="11"/>
        <v>5262.7837644098554</v>
      </c>
      <c r="E90" s="46">
        <f t="shared" si="12"/>
        <v>1000</v>
      </c>
      <c r="F90" s="46">
        <f t="shared" si="13"/>
        <v>2121.3103047815048</v>
      </c>
      <c r="G90" s="46">
        <f t="shared" si="14"/>
        <v>0</v>
      </c>
      <c r="H90" s="46">
        <f t="shared" si="15"/>
        <v>3121.3103047815048</v>
      </c>
      <c r="I90" s="46">
        <f t="shared" si="16"/>
        <v>21.928265685041065</v>
      </c>
      <c r="J90" s="46">
        <f t="shared" si="17"/>
        <v>3099.3820390964638</v>
      </c>
      <c r="K90" s="46">
        <f t="shared" si="18"/>
        <v>2163.4017253133916</v>
      </c>
      <c r="L90" s="46">
        <f>SUM(INDEX($I$17:$I$376,1,1):$I90)</f>
        <v>33140.364279144771</v>
      </c>
      <c r="M90" s="46">
        <f>SUM(INDEX($J$17:$J$376,1,1):$J90)</f>
        <v>197836.59827468666</v>
      </c>
      <c r="N90" s="38" t="b">
        <f t="shared" si="19"/>
        <v>1</v>
      </c>
    </row>
    <row r="91" spans="2:14" x14ac:dyDescent="0.25">
      <c r="B91" s="33">
        <v>75</v>
      </c>
      <c r="C91" s="34">
        <f t="shared" ca="1" si="10"/>
        <v>47720</v>
      </c>
      <c r="D91" s="45">
        <f t="shared" si="11"/>
        <v>2163.4017253133916</v>
      </c>
      <c r="E91" s="45">
        <f t="shared" si="12"/>
        <v>51.105594387359361</v>
      </c>
      <c r="F91" s="45">
        <f t="shared" si="13"/>
        <v>2121.3103047815048</v>
      </c>
      <c r="G91" s="45">
        <f t="shared" si="14"/>
        <v>0</v>
      </c>
      <c r="H91" s="45">
        <f t="shared" si="15"/>
        <v>2172.4158991688641</v>
      </c>
      <c r="I91" s="45">
        <f t="shared" si="16"/>
        <v>9.014173855472464</v>
      </c>
      <c r="J91" s="45">
        <f t="shared" si="17"/>
        <v>2163.4017253133916</v>
      </c>
      <c r="K91" s="45">
        <f t="shared" si="18"/>
        <v>0</v>
      </c>
      <c r="L91" s="45">
        <f>SUM(INDEX($I$17:$I$376,1,1):$I91)</f>
        <v>33149.378453000245</v>
      </c>
      <c r="M91" s="45">
        <f>SUM(INDEX($J$17:$J$376,1,1):$J91)</f>
        <v>200000.00000000006</v>
      </c>
      <c r="N91" s="35" t="b">
        <f t="shared" si="19"/>
        <v>1</v>
      </c>
    </row>
    <row r="92" spans="2:14" x14ac:dyDescent="0.25">
      <c r="B92" s="36">
        <v>76</v>
      </c>
      <c r="C92" s="37">
        <f t="shared" ca="1" si="10"/>
        <v>47751</v>
      </c>
      <c r="D92" s="46">
        <f t="shared" si="11"/>
        <v>0</v>
      </c>
      <c r="E92" s="46">
        <f t="shared" si="12"/>
        <v>0</v>
      </c>
      <c r="F92" s="46">
        <f t="shared" si="13"/>
        <v>2121.3103047815048</v>
      </c>
      <c r="G92" s="46">
        <f t="shared" si="14"/>
        <v>0</v>
      </c>
      <c r="H92" s="46">
        <f t="shared" si="15"/>
        <v>0</v>
      </c>
      <c r="I92" s="46">
        <f t="shared" si="16"/>
        <v>0</v>
      </c>
      <c r="J92" s="46">
        <f t="shared" si="17"/>
        <v>0</v>
      </c>
      <c r="K92" s="46">
        <f t="shared" si="18"/>
        <v>0</v>
      </c>
      <c r="L92" s="46">
        <f>SUM(INDEX($I$17:$I$376,1,1):$I92)</f>
        <v>33149.378453000245</v>
      </c>
      <c r="M92" s="46">
        <f>SUM(INDEX($J$17:$J$376,1,1):$J92)</f>
        <v>200000.00000000006</v>
      </c>
      <c r="N92" s="38" t="b">
        <f t="shared" si="19"/>
        <v>0</v>
      </c>
    </row>
    <row r="93" spans="2:14" x14ac:dyDescent="0.25">
      <c r="B93" s="33">
        <v>77</v>
      </c>
      <c r="C93" s="34">
        <f t="shared" ca="1" si="10"/>
        <v>47781</v>
      </c>
      <c r="D93" s="45">
        <f t="shared" si="11"/>
        <v>0</v>
      </c>
      <c r="E93" s="45">
        <f t="shared" si="12"/>
        <v>0</v>
      </c>
      <c r="F93" s="45">
        <f t="shared" si="13"/>
        <v>2121.3103047815048</v>
      </c>
      <c r="G93" s="45">
        <f t="shared" si="14"/>
        <v>0</v>
      </c>
      <c r="H93" s="45">
        <f t="shared" si="15"/>
        <v>0</v>
      </c>
      <c r="I93" s="45">
        <f t="shared" si="16"/>
        <v>0</v>
      </c>
      <c r="J93" s="45">
        <f t="shared" si="17"/>
        <v>0</v>
      </c>
      <c r="K93" s="45">
        <f t="shared" si="18"/>
        <v>0</v>
      </c>
      <c r="L93" s="45">
        <f>SUM(INDEX($I$17:$I$376,1,1):$I93)</f>
        <v>33149.378453000245</v>
      </c>
      <c r="M93" s="45">
        <f>SUM(INDEX($J$17:$J$376,1,1):$J93)</f>
        <v>200000.00000000006</v>
      </c>
      <c r="N93" s="35" t="b">
        <f t="shared" si="19"/>
        <v>0</v>
      </c>
    </row>
    <row r="94" spans="2:14" x14ac:dyDescent="0.25">
      <c r="B94" s="36">
        <v>78</v>
      </c>
      <c r="C94" s="37">
        <f t="shared" ca="1" si="10"/>
        <v>47812</v>
      </c>
      <c r="D94" s="46">
        <f t="shared" si="11"/>
        <v>0</v>
      </c>
      <c r="E94" s="46">
        <f t="shared" si="12"/>
        <v>0</v>
      </c>
      <c r="F94" s="46">
        <f t="shared" si="13"/>
        <v>2121.3103047815048</v>
      </c>
      <c r="G94" s="46">
        <f t="shared" si="14"/>
        <v>0</v>
      </c>
      <c r="H94" s="46">
        <f t="shared" si="15"/>
        <v>0</v>
      </c>
      <c r="I94" s="46">
        <f t="shared" si="16"/>
        <v>0</v>
      </c>
      <c r="J94" s="46">
        <f t="shared" si="17"/>
        <v>0</v>
      </c>
      <c r="K94" s="46">
        <f t="shared" si="18"/>
        <v>0</v>
      </c>
      <c r="L94" s="46">
        <f>SUM(INDEX($I$17:$I$376,1,1):$I94)</f>
        <v>33149.378453000245</v>
      </c>
      <c r="M94" s="46">
        <f>SUM(INDEX($J$17:$J$376,1,1):$J94)</f>
        <v>200000.00000000006</v>
      </c>
      <c r="N94" s="38" t="b">
        <f t="shared" si="19"/>
        <v>0</v>
      </c>
    </row>
    <row r="95" spans="2:14" x14ac:dyDescent="0.25">
      <c r="B95" s="33">
        <v>79</v>
      </c>
      <c r="C95" s="34">
        <f t="shared" ca="1" si="10"/>
        <v>47842</v>
      </c>
      <c r="D95" s="45">
        <f t="shared" si="11"/>
        <v>0</v>
      </c>
      <c r="E95" s="45">
        <f t="shared" si="12"/>
        <v>0</v>
      </c>
      <c r="F95" s="45">
        <f t="shared" si="13"/>
        <v>2121.3103047815048</v>
      </c>
      <c r="G95" s="45">
        <f t="shared" si="14"/>
        <v>0</v>
      </c>
      <c r="H95" s="45">
        <f t="shared" si="15"/>
        <v>0</v>
      </c>
      <c r="I95" s="45">
        <f t="shared" si="16"/>
        <v>0</v>
      </c>
      <c r="J95" s="45">
        <f t="shared" si="17"/>
        <v>0</v>
      </c>
      <c r="K95" s="45">
        <f t="shared" si="18"/>
        <v>0</v>
      </c>
      <c r="L95" s="45">
        <f>SUM(INDEX($I$17:$I$376,1,1):$I95)</f>
        <v>33149.378453000245</v>
      </c>
      <c r="M95" s="45">
        <f>SUM(INDEX($J$17:$J$376,1,1):$J95)</f>
        <v>200000.00000000006</v>
      </c>
      <c r="N95" s="35" t="b">
        <f t="shared" si="19"/>
        <v>0</v>
      </c>
    </row>
    <row r="96" spans="2:14" x14ac:dyDescent="0.25">
      <c r="B96" s="36">
        <v>80</v>
      </c>
      <c r="C96" s="37">
        <f t="shared" ca="1" si="10"/>
        <v>47873</v>
      </c>
      <c r="D96" s="46">
        <f t="shared" si="11"/>
        <v>0</v>
      </c>
      <c r="E96" s="46">
        <f t="shared" si="12"/>
        <v>0</v>
      </c>
      <c r="F96" s="46">
        <f t="shared" si="13"/>
        <v>2121.3103047815048</v>
      </c>
      <c r="G96" s="46">
        <f t="shared" si="14"/>
        <v>0</v>
      </c>
      <c r="H96" s="46">
        <f t="shared" si="15"/>
        <v>0</v>
      </c>
      <c r="I96" s="46">
        <f t="shared" si="16"/>
        <v>0</v>
      </c>
      <c r="J96" s="46">
        <f t="shared" si="17"/>
        <v>0</v>
      </c>
      <c r="K96" s="46">
        <f t="shared" si="18"/>
        <v>0</v>
      </c>
      <c r="L96" s="46">
        <f>SUM(INDEX($I$17:$I$376,1,1):$I96)</f>
        <v>33149.378453000245</v>
      </c>
      <c r="M96" s="46">
        <f>SUM(INDEX($J$17:$J$376,1,1):$J96)</f>
        <v>200000.00000000006</v>
      </c>
      <c r="N96" s="38" t="b">
        <f t="shared" si="19"/>
        <v>0</v>
      </c>
    </row>
    <row r="97" spans="2:14" x14ac:dyDescent="0.25">
      <c r="B97" s="33">
        <v>81</v>
      </c>
      <c r="C97" s="34">
        <f t="shared" ca="1" si="10"/>
        <v>47904</v>
      </c>
      <c r="D97" s="45">
        <f t="shared" si="11"/>
        <v>0</v>
      </c>
      <c r="E97" s="45">
        <f t="shared" si="12"/>
        <v>0</v>
      </c>
      <c r="F97" s="45">
        <f t="shared" si="13"/>
        <v>2121.3103047815048</v>
      </c>
      <c r="G97" s="45">
        <f t="shared" si="14"/>
        <v>0</v>
      </c>
      <c r="H97" s="45">
        <f t="shared" si="15"/>
        <v>0</v>
      </c>
      <c r="I97" s="45">
        <f t="shared" si="16"/>
        <v>0</v>
      </c>
      <c r="J97" s="45">
        <f t="shared" si="17"/>
        <v>0</v>
      </c>
      <c r="K97" s="45">
        <f t="shared" si="18"/>
        <v>0</v>
      </c>
      <c r="L97" s="45">
        <f>SUM(INDEX($I$17:$I$376,1,1):$I97)</f>
        <v>33149.378453000245</v>
      </c>
      <c r="M97" s="45">
        <f>SUM(INDEX($J$17:$J$376,1,1):$J97)</f>
        <v>200000.00000000006</v>
      </c>
      <c r="N97" s="35" t="b">
        <f t="shared" si="19"/>
        <v>0</v>
      </c>
    </row>
    <row r="98" spans="2:14" x14ac:dyDescent="0.25">
      <c r="B98" s="36">
        <v>82</v>
      </c>
      <c r="C98" s="37">
        <f t="shared" ca="1" si="10"/>
        <v>47932</v>
      </c>
      <c r="D98" s="46">
        <f t="shared" si="11"/>
        <v>0</v>
      </c>
      <c r="E98" s="46">
        <f t="shared" si="12"/>
        <v>0</v>
      </c>
      <c r="F98" s="46">
        <f t="shared" si="13"/>
        <v>2121.3103047815048</v>
      </c>
      <c r="G98" s="46">
        <f t="shared" si="14"/>
        <v>0</v>
      </c>
      <c r="H98" s="46">
        <f t="shared" si="15"/>
        <v>0</v>
      </c>
      <c r="I98" s="46">
        <f t="shared" si="16"/>
        <v>0</v>
      </c>
      <c r="J98" s="46">
        <f t="shared" si="17"/>
        <v>0</v>
      </c>
      <c r="K98" s="46">
        <f t="shared" si="18"/>
        <v>0</v>
      </c>
      <c r="L98" s="46">
        <f>SUM(INDEX($I$17:$I$376,1,1):$I98)</f>
        <v>33149.378453000245</v>
      </c>
      <c r="M98" s="46">
        <f>SUM(INDEX($J$17:$J$376,1,1):$J98)</f>
        <v>200000.00000000006</v>
      </c>
      <c r="N98" s="38" t="b">
        <f t="shared" si="19"/>
        <v>0</v>
      </c>
    </row>
    <row r="99" spans="2:14" x14ac:dyDescent="0.25">
      <c r="B99" s="33">
        <v>83</v>
      </c>
      <c r="C99" s="34">
        <f t="shared" ca="1" si="10"/>
        <v>47963</v>
      </c>
      <c r="D99" s="45">
        <f t="shared" si="11"/>
        <v>0</v>
      </c>
      <c r="E99" s="45">
        <f t="shared" si="12"/>
        <v>0</v>
      </c>
      <c r="F99" s="45">
        <f t="shared" si="13"/>
        <v>2121.3103047815048</v>
      </c>
      <c r="G99" s="45">
        <f t="shared" si="14"/>
        <v>0</v>
      </c>
      <c r="H99" s="45">
        <f t="shared" si="15"/>
        <v>0</v>
      </c>
      <c r="I99" s="45">
        <f t="shared" si="16"/>
        <v>0</v>
      </c>
      <c r="J99" s="45">
        <f t="shared" si="17"/>
        <v>0</v>
      </c>
      <c r="K99" s="45">
        <f t="shared" si="18"/>
        <v>0</v>
      </c>
      <c r="L99" s="45">
        <f>SUM(INDEX($I$17:$I$376,1,1):$I99)</f>
        <v>33149.378453000245</v>
      </c>
      <c r="M99" s="45">
        <f>SUM(INDEX($J$17:$J$376,1,1):$J99)</f>
        <v>200000.00000000006</v>
      </c>
      <c r="N99" s="35" t="b">
        <f t="shared" si="19"/>
        <v>0</v>
      </c>
    </row>
    <row r="100" spans="2:14" x14ac:dyDescent="0.25">
      <c r="B100" s="36">
        <v>84</v>
      </c>
      <c r="C100" s="37">
        <f t="shared" ca="1" si="10"/>
        <v>47993</v>
      </c>
      <c r="D100" s="46">
        <f t="shared" si="11"/>
        <v>0</v>
      </c>
      <c r="E100" s="46">
        <f t="shared" si="12"/>
        <v>0</v>
      </c>
      <c r="F100" s="46">
        <f t="shared" si="13"/>
        <v>2121.3103047815048</v>
      </c>
      <c r="G100" s="46">
        <f t="shared" si="14"/>
        <v>0</v>
      </c>
      <c r="H100" s="46">
        <f t="shared" si="15"/>
        <v>0</v>
      </c>
      <c r="I100" s="46">
        <f t="shared" si="16"/>
        <v>0</v>
      </c>
      <c r="J100" s="46">
        <f t="shared" si="17"/>
        <v>0</v>
      </c>
      <c r="K100" s="46">
        <f t="shared" si="18"/>
        <v>0</v>
      </c>
      <c r="L100" s="46">
        <f>SUM(INDEX($I$17:$I$376,1,1):$I100)</f>
        <v>33149.378453000245</v>
      </c>
      <c r="M100" s="46">
        <f>SUM(INDEX($J$17:$J$376,1,1):$J100)</f>
        <v>200000.00000000006</v>
      </c>
      <c r="N100" s="38" t="b">
        <f t="shared" si="19"/>
        <v>0</v>
      </c>
    </row>
    <row r="101" spans="2:14" x14ac:dyDescent="0.25">
      <c r="B101" s="33">
        <v>85</v>
      </c>
      <c r="C101" s="34">
        <f t="shared" ca="1" si="10"/>
        <v>48024</v>
      </c>
      <c r="D101" s="45">
        <f t="shared" si="11"/>
        <v>0</v>
      </c>
      <c r="E101" s="45">
        <f t="shared" si="12"/>
        <v>0</v>
      </c>
      <c r="F101" s="45">
        <f t="shared" si="13"/>
        <v>2121.3103047815048</v>
      </c>
      <c r="G101" s="45">
        <f t="shared" si="14"/>
        <v>0</v>
      </c>
      <c r="H101" s="45">
        <f t="shared" si="15"/>
        <v>0</v>
      </c>
      <c r="I101" s="45">
        <f t="shared" si="16"/>
        <v>0</v>
      </c>
      <c r="J101" s="45">
        <f t="shared" si="17"/>
        <v>0</v>
      </c>
      <c r="K101" s="45">
        <f t="shared" si="18"/>
        <v>0</v>
      </c>
      <c r="L101" s="45">
        <f>SUM(INDEX($I$17:$I$376,1,1):$I101)</f>
        <v>33149.378453000245</v>
      </c>
      <c r="M101" s="45">
        <f>SUM(INDEX($J$17:$J$376,1,1):$J101)</f>
        <v>200000.00000000006</v>
      </c>
      <c r="N101" s="35" t="b">
        <f t="shared" si="19"/>
        <v>0</v>
      </c>
    </row>
    <row r="102" spans="2:14" x14ac:dyDescent="0.25">
      <c r="B102" s="36">
        <v>86</v>
      </c>
      <c r="C102" s="37">
        <f t="shared" ca="1" si="10"/>
        <v>48054</v>
      </c>
      <c r="D102" s="46">
        <f t="shared" si="11"/>
        <v>0</v>
      </c>
      <c r="E102" s="46">
        <f t="shared" si="12"/>
        <v>0</v>
      </c>
      <c r="F102" s="46">
        <f t="shared" si="13"/>
        <v>2121.3103047815048</v>
      </c>
      <c r="G102" s="46">
        <f t="shared" si="14"/>
        <v>0</v>
      </c>
      <c r="H102" s="46">
        <f t="shared" si="15"/>
        <v>0</v>
      </c>
      <c r="I102" s="46">
        <f t="shared" si="16"/>
        <v>0</v>
      </c>
      <c r="J102" s="46">
        <f t="shared" si="17"/>
        <v>0</v>
      </c>
      <c r="K102" s="46">
        <f t="shared" si="18"/>
        <v>0</v>
      </c>
      <c r="L102" s="46">
        <f>SUM(INDEX($I$17:$I$376,1,1):$I102)</f>
        <v>33149.378453000245</v>
      </c>
      <c r="M102" s="46">
        <f>SUM(INDEX($J$17:$J$376,1,1):$J102)</f>
        <v>200000.00000000006</v>
      </c>
      <c r="N102" s="38" t="b">
        <f t="shared" si="19"/>
        <v>0</v>
      </c>
    </row>
    <row r="103" spans="2:14" x14ac:dyDescent="0.25">
      <c r="B103" s="33">
        <v>87</v>
      </c>
      <c r="C103" s="34">
        <f t="shared" ca="1" si="10"/>
        <v>48085</v>
      </c>
      <c r="D103" s="45">
        <f t="shared" si="11"/>
        <v>0</v>
      </c>
      <c r="E103" s="45">
        <f t="shared" si="12"/>
        <v>0</v>
      </c>
      <c r="F103" s="45">
        <f t="shared" si="13"/>
        <v>2121.3103047815048</v>
      </c>
      <c r="G103" s="45">
        <f t="shared" si="14"/>
        <v>0</v>
      </c>
      <c r="H103" s="45">
        <f t="shared" si="15"/>
        <v>0</v>
      </c>
      <c r="I103" s="45">
        <f t="shared" si="16"/>
        <v>0</v>
      </c>
      <c r="J103" s="45">
        <f t="shared" si="17"/>
        <v>0</v>
      </c>
      <c r="K103" s="45">
        <f t="shared" si="18"/>
        <v>0</v>
      </c>
      <c r="L103" s="45">
        <f>SUM(INDEX($I$17:$I$376,1,1):$I103)</f>
        <v>33149.378453000245</v>
      </c>
      <c r="M103" s="45">
        <f>SUM(INDEX($J$17:$J$376,1,1):$J103)</f>
        <v>200000.00000000006</v>
      </c>
      <c r="N103" s="35" t="b">
        <f t="shared" si="19"/>
        <v>0</v>
      </c>
    </row>
    <row r="104" spans="2:14" x14ac:dyDescent="0.25">
      <c r="B104" s="36">
        <v>88</v>
      </c>
      <c r="C104" s="37">
        <f t="shared" ca="1" si="10"/>
        <v>48116</v>
      </c>
      <c r="D104" s="46">
        <f t="shared" si="11"/>
        <v>0</v>
      </c>
      <c r="E104" s="46">
        <f t="shared" si="12"/>
        <v>0</v>
      </c>
      <c r="F104" s="46">
        <f t="shared" si="13"/>
        <v>2121.3103047815048</v>
      </c>
      <c r="G104" s="46">
        <f t="shared" si="14"/>
        <v>0</v>
      </c>
      <c r="H104" s="46">
        <f t="shared" si="15"/>
        <v>0</v>
      </c>
      <c r="I104" s="46">
        <f t="shared" si="16"/>
        <v>0</v>
      </c>
      <c r="J104" s="46">
        <f t="shared" si="17"/>
        <v>0</v>
      </c>
      <c r="K104" s="46">
        <f t="shared" si="18"/>
        <v>0</v>
      </c>
      <c r="L104" s="46">
        <f>SUM(INDEX($I$17:$I$376,1,1):$I104)</f>
        <v>33149.378453000245</v>
      </c>
      <c r="M104" s="46">
        <f>SUM(INDEX($J$17:$J$376,1,1):$J104)</f>
        <v>200000.00000000006</v>
      </c>
      <c r="N104" s="38" t="b">
        <f t="shared" si="19"/>
        <v>0</v>
      </c>
    </row>
    <row r="105" spans="2:14" x14ac:dyDescent="0.25">
      <c r="B105" s="33">
        <v>89</v>
      </c>
      <c r="C105" s="34">
        <f t="shared" ca="1" si="10"/>
        <v>48146</v>
      </c>
      <c r="D105" s="45">
        <f t="shared" si="11"/>
        <v>0</v>
      </c>
      <c r="E105" s="45">
        <f t="shared" si="12"/>
        <v>0</v>
      </c>
      <c r="F105" s="45">
        <f t="shared" si="13"/>
        <v>2121.3103047815048</v>
      </c>
      <c r="G105" s="45">
        <f t="shared" si="14"/>
        <v>0</v>
      </c>
      <c r="H105" s="45">
        <f t="shared" si="15"/>
        <v>0</v>
      </c>
      <c r="I105" s="45">
        <f t="shared" si="16"/>
        <v>0</v>
      </c>
      <c r="J105" s="45">
        <f t="shared" si="17"/>
        <v>0</v>
      </c>
      <c r="K105" s="45">
        <f t="shared" si="18"/>
        <v>0</v>
      </c>
      <c r="L105" s="45">
        <f>SUM(INDEX($I$17:$I$376,1,1):$I105)</f>
        <v>33149.378453000245</v>
      </c>
      <c r="M105" s="45">
        <f>SUM(INDEX($J$17:$J$376,1,1):$J105)</f>
        <v>200000.00000000006</v>
      </c>
      <c r="N105" s="35" t="b">
        <f t="shared" si="19"/>
        <v>0</v>
      </c>
    </row>
    <row r="106" spans="2:14" x14ac:dyDescent="0.25">
      <c r="B106" s="36">
        <v>90</v>
      </c>
      <c r="C106" s="37">
        <f t="shared" ca="1" si="10"/>
        <v>48177</v>
      </c>
      <c r="D106" s="46">
        <f t="shared" si="11"/>
        <v>0</v>
      </c>
      <c r="E106" s="46">
        <f t="shared" si="12"/>
        <v>0</v>
      </c>
      <c r="F106" s="46">
        <f t="shared" si="13"/>
        <v>2121.3103047815048</v>
      </c>
      <c r="G106" s="46">
        <f t="shared" si="14"/>
        <v>0</v>
      </c>
      <c r="H106" s="46">
        <f t="shared" si="15"/>
        <v>0</v>
      </c>
      <c r="I106" s="46">
        <f t="shared" si="16"/>
        <v>0</v>
      </c>
      <c r="J106" s="46">
        <f t="shared" si="17"/>
        <v>0</v>
      </c>
      <c r="K106" s="46">
        <f t="shared" si="18"/>
        <v>0</v>
      </c>
      <c r="L106" s="46">
        <f>SUM(INDEX($I$17:$I$376,1,1):$I106)</f>
        <v>33149.378453000245</v>
      </c>
      <c r="M106" s="46">
        <f>SUM(INDEX($J$17:$J$376,1,1):$J106)</f>
        <v>200000.00000000006</v>
      </c>
      <c r="N106" s="38" t="b">
        <f t="shared" si="19"/>
        <v>0</v>
      </c>
    </row>
    <row r="107" spans="2:14" x14ac:dyDescent="0.25">
      <c r="B107" s="33">
        <v>91</v>
      </c>
      <c r="C107" s="34">
        <f t="shared" ca="1" si="10"/>
        <v>48207</v>
      </c>
      <c r="D107" s="45">
        <f t="shared" si="11"/>
        <v>0</v>
      </c>
      <c r="E107" s="45">
        <f t="shared" si="12"/>
        <v>0</v>
      </c>
      <c r="F107" s="45">
        <f t="shared" si="13"/>
        <v>2121.3103047815048</v>
      </c>
      <c r="G107" s="45">
        <f t="shared" si="14"/>
        <v>0</v>
      </c>
      <c r="H107" s="45">
        <f t="shared" si="15"/>
        <v>0</v>
      </c>
      <c r="I107" s="45">
        <f t="shared" si="16"/>
        <v>0</v>
      </c>
      <c r="J107" s="45">
        <f t="shared" si="17"/>
        <v>0</v>
      </c>
      <c r="K107" s="45">
        <f t="shared" si="18"/>
        <v>0</v>
      </c>
      <c r="L107" s="45">
        <f>SUM(INDEX($I$17:$I$376,1,1):$I107)</f>
        <v>33149.378453000245</v>
      </c>
      <c r="M107" s="45">
        <f>SUM(INDEX($J$17:$J$376,1,1):$J107)</f>
        <v>200000.00000000006</v>
      </c>
      <c r="N107" s="35" t="b">
        <f t="shared" si="19"/>
        <v>0</v>
      </c>
    </row>
    <row r="108" spans="2:14" x14ac:dyDescent="0.25">
      <c r="B108" s="36">
        <v>92</v>
      </c>
      <c r="C108" s="37">
        <f t="shared" ca="1" si="10"/>
        <v>48238</v>
      </c>
      <c r="D108" s="46">
        <f t="shared" si="11"/>
        <v>0</v>
      </c>
      <c r="E108" s="46">
        <f t="shared" si="12"/>
        <v>0</v>
      </c>
      <c r="F108" s="46">
        <f t="shared" si="13"/>
        <v>2121.3103047815048</v>
      </c>
      <c r="G108" s="46">
        <f t="shared" si="14"/>
        <v>0</v>
      </c>
      <c r="H108" s="46">
        <f t="shared" si="15"/>
        <v>0</v>
      </c>
      <c r="I108" s="46">
        <f t="shared" si="16"/>
        <v>0</v>
      </c>
      <c r="J108" s="46">
        <f t="shared" si="17"/>
        <v>0</v>
      </c>
      <c r="K108" s="46">
        <f t="shared" si="18"/>
        <v>0</v>
      </c>
      <c r="L108" s="46">
        <f>SUM(INDEX($I$17:$I$376,1,1):$I108)</f>
        <v>33149.378453000245</v>
      </c>
      <c r="M108" s="46">
        <f>SUM(INDEX($J$17:$J$376,1,1):$J108)</f>
        <v>200000.00000000006</v>
      </c>
      <c r="N108" s="38" t="b">
        <f t="shared" si="19"/>
        <v>0</v>
      </c>
    </row>
    <row r="109" spans="2:14" x14ac:dyDescent="0.25">
      <c r="B109" s="33">
        <v>93</v>
      </c>
      <c r="C109" s="34">
        <f t="shared" ca="1" si="10"/>
        <v>48269</v>
      </c>
      <c r="D109" s="45">
        <f t="shared" si="11"/>
        <v>0</v>
      </c>
      <c r="E109" s="45">
        <f t="shared" si="12"/>
        <v>0</v>
      </c>
      <c r="F109" s="45">
        <f t="shared" si="13"/>
        <v>2121.3103047815048</v>
      </c>
      <c r="G109" s="45">
        <f t="shared" si="14"/>
        <v>0</v>
      </c>
      <c r="H109" s="45">
        <f t="shared" si="15"/>
        <v>0</v>
      </c>
      <c r="I109" s="45">
        <f t="shared" si="16"/>
        <v>0</v>
      </c>
      <c r="J109" s="45">
        <f t="shared" si="17"/>
        <v>0</v>
      </c>
      <c r="K109" s="45">
        <f t="shared" si="18"/>
        <v>0</v>
      </c>
      <c r="L109" s="45">
        <f>SUM(INDEX($I$17:$I$376,1,1):$I109)</f>
        <v>33149.378453000245</v>
      </c>
      <c r="M109" s="45">
        <f>SUM(INDEX($J$17:$J$376,1,1):$J109)</f>
        <v>200000.00000000006</v>
      </c>
      <c r="N109" s="35" t="b">
        <f t="shared" si="19"/>
        <v>0</v>
      </c>
    </row>
    <row r="110" spans="2:14" x14ac:dyDescent="0.25">
      <c r="B110" s="36">
        <v>94</v>
      </c>
      <c r="C110" s="37">
        <f t="shared" ca="1" si="10"/>
        <v>48298</v>
      </c>
      <c r="D110" s="46">
        <f t="shared" si="11"/>
        <v>0</v>
      </c>
      <c r="E110" s="46">
        <f t="shared" si="12"/>
        <v>0</v>
      </c>
      <c r="F110" s="46">
        <f t="shared" si="13"/>
        <v>2121.3103047815048</v>
      </c>
      <c r="G110" s="46">
        <f t="shared" si="14"/>
        <v>0</v>
      </c>
      <c r="H110" s="46">
        <f t="shared" si="15"/>
        <v>0</v>
      </c>
      <c r="I110" s="46">
        <f t="shared" si="16"/>
        <v>0</v>
      </c>
      <c r="J110" s="46">
        <f t="shared" si="17"/>
        <v>0</v>
      </c>
      <c r="K110" s="46">
        <f t="shared" si="18"/>
        <v>0</v>
      </c>
      <c r="L110" s="46">
        <f>SUM(INDEX($I$17:$I$376,1,1):$I110)</f>
        <v>33149.378453000245</v>
      </c>
      <c r="M110" s="46">
        <f>SUM(INDEX($J$17:$J$376,1,1):$J110)</f>
        <v>200000.00000000006</v>
      </c>
      <c r="N110" s="38" t="b">
        <f t="shared" si="19"/>
        <v>0</v>
      </c>
    </row>
    <row r="111" spans="2:14" x14ac:dyDescent="0.25">
      <c r="B111" s="33">
        <v>95</v>
      </c>
      <c r="C111" s="34">
        <f t="shared" ca="1" si="10"/>
        <v>48329</v>
      </c>
      <c r="D111" s="45">
        <f t="shared" si="11"/>
        <v>0</v>
      </c>
      <c r="E111" s="45">
        <f t="shared" si="12"/>
        <v>0</v>
      </c>
      <c r="F111" s="45">
        <f t="shared" si="13"/>
        <v>2121.3103047815048</v>
      </c>
      <c r="G111" s="45">
        <f t="shared" si="14"/>
        <v>0</v>
      </c>
      <c r="H111" s="45">
        <f t="shared" si="15"/>
        <v>0</v>
      </c>
      <c r="I111" s="45">
        <f t="shared" si="16"/>
        <v>0</v>
      </c>
      <c r="J111" s="45">
        <f t="shared" si="17"/>
        <v>0</v>
      </c>
      <c r="K111" s="45">
        <f t="shared" si="18"/>
        <v>0</v>
      </c>
      <c r="L111" s="45">
        <f>SUM(INDEX($I$17:$I$376,1,1):$I111)</f>
        <v>33149.378453000245</v>
      </c>
      <c r="M111" s="45">
        <f>SUM(INDEX($J$17:$J$376,1,1):$J111)</f>
        <v>200000.00000000006</v>
      </c>
      <c r="N111" s="35" t="b">
        <f t="shared" si="19"/>
        <v>0</v>
      </c>
    </row>
    <row r="112" spans="2:14" x14ac:dyDescent="0.25">
      <c r="B112" s="36">
        <v>96</v>
      </c>
      <c r="C112" s="37">
        <f t="shared" ca="1" si="10"/>
        <v>48359</v>
      </c>
      <c r="D112" s="46">
        <f t="shared" si="11"/>
        <v>0</v>
      </c>
      <c r="E112" s="46">
        <f t="shared" si="12"/>
        <v>0</v>
      </c>
      <c r="F112" s="46">
        <f t="shared" si="13"/>
        <v>2121.3103047815048</v>
      </c>
      <c r="G112" s="46">
        <f t="shared" si="14"/>
        <v>0</v>
      </c>
      <c r="H112" s="46">
        <f t="shared" si="15"/>
        <v>0</v>
      </c>
      <c r="I112" s="46">
        <f t="shared" si="16"/>
        <v>0</v>
      </c>
      <c r="J112" s="46">
        <f t="shared" si="17"/>
        <v>0</v>
      </c>
      <c r="K112" s="46">
        <f t="shared" si="18"/>
        <v>0</v>
      </c>
      <c r="L112" s="46">
        <f>SUM(INDEX($I$17:$I$376,1,1):$I112)</f>
        <v>33149.378453000245</v>
      </c>
      <c r="M112" s="46">
        <f>SUM(INDEX($J$17:$J$376,1,1):$J112)</f>
        <v>200000.00000000006</v>
      </c>
      <c r="N112" s="38" t="b">
        <f t="shared" si="19"/>
        <v>0</v>
      </c>
    </row>
    <row r="113" spans="2:14" x14ac:dyDescent="0.25">
      <c r="B113" s="33">
        <v>97</v>
      </c>
      <c r="C113" s="34">
        <f t="shared" ca="1" si="10"/>
        <v>48390</v>
      </c>
      <c r="D113" s="45">
        <f t="shared" si="11"/>
        <v>0</v>
      </c>
      <c r="E113" s="45">
        <f t="shared" si="12"/>
        <v>0</v>
      </c>
      <c r="F113" s="45">
        <f t="shared" si="13"/>
        <v>2121.3103047815048</v>
      </c>
      <c r="G113" s="45">
        <f t="shared" si="14"/>
        <v>0</v>
      </c>
      <c r="H113" s="45">
        <f t="shared" si="15"/>
        <v>0</v>
      </c>
      <c r="I113" s="45">
        <f t="shared" si="16"/>
        <v>0</v>
      </c>
      <c r="J113" s="45">
        <f t="shared" si="17"/>
        <v>0</v>
      </c>
      <c r="K113" s="45">
        <f t="shared" si="18"/>
        <v>0</v>
      </c>
      <c r="L113" s="45">
        <f>SUM(INDEX($I$17:$I$376,1,1):$I113)</f>
        <v>33149.378453000245</v>
      </c>
      <c r="M113" s="45">
        <f>SUM(INDEX($J$17:$J$376,1,1):$J113)</f>
        <v>200000.00000000006</v>
      </c>
      <c r="N113" s="35" t="b">
        <f t="shared" si="19"/>
        <v>0</v>
      </c>
    </row>
    <row r="114" spans="2:14" x14ac:dyDescent="0.25">
      <c r="B114" s="36">
        <v>98</v>
      </c>
      <c r="C114" s="37">
        <f t="shared" ca="1" si="10"/>
        <v>48420</v>
      </c>
      <c r="D114" s="46">
        <f t="shared" si="11"/>
        <v>0</v>
      </c>
      <c r="E114" s="46">
        <f t="shared" si="12"/>
        <v>0</v>
      </c>
      <c r="F114" s="46">
        <f t="shared" si="13"/>
        <v>2121.3103047815048</v>
      </c>
      <c r="G114" s="46">
        <f t="shared" si="14"/>
        <v>0</v>
      </c>
      <c r="H114" s="46">
        <f t="shared" si="15"/>
        <v>0</v>
      </c>
      <c r="I114" s="46">
        <f t="shared" si="16"/>
        <v>0</v>
      </c>
      <c r="J114" s="46">
        <f t="shared" si="17"/>
        <v>0</v>
      </c>
      <c r="K114" s="46">
        <f t="shared" si="18"/>
        <v>0</v>
      </c>
      <c r="L114" s="46">
        <f>SUM(INDEX($I$17:$I$376,1,1):$I114)</f>
        <v>33149.378453000245</v>
      </c>
      <c r="M114" s="46">
        <f>SUM(INDEX($J$17:$J$376,1,1):$J114)</f>
        <v>200000.00000000006</v>
      </c>
      <c r="N114" s="38" t="b">
        <f t="shared" si="19"/>
        <v>0</v>
      </c>
    </row>
    <row r="115" spans="2:14" x14ac:dyDescent="0.25">
      <c r="B115" s="33">
        <v>99</v>
      </c>
      <c r="C115" s="34">
        <f t="shared" ca="1" si="10"/>
        <v>48451</v>
      </c>
      <c r="D115" s="45">
        <f t="shared" si="11"/>
        <v>0</v>
      </c>
      <c r="E115" s="45">
        <f t="shared" si="12"/>
        <v>0</v>
      </c>
      <c r="F115" s="45">
        <f t="shared" si="13"/>
        <v>2121.3103047815048</v>
      </c>
      <c r="G115" s="45">
        <f t="shared" si="14"/>
        <v>0</v>
      </c>
      <c r="H115" s="45">
        <f t="shared" si="15"/>
        <v>0</v>
      </c>
      <c r="I115" s="45">
        <f t="shared" si="16"/>
        <v>0</v>
      </c>
      <c r="J115" s="45">
        <f t="shared" si="17"/>
        <v>0</v>
      </c>
      <c r="K115" s="45">
        <f t="shared" si="18"/>
        <v>0</v>
      </c>
      <c r="L115" s="45">
        <f>SUM(INDEX($I$17:$I$376,1,1):$I115)</f>
        <v>33149.378453000245</v>
      </c>
      <c r="M115" s="45">
        <f>SUM(INDEX($J$17:$J$376,1,1):$J115)</f>
        <v>200000.00000000006</v>
      </c>
      <c r="N115" s="35" t="b">
        <f t="shared" si="19"/>
        <v>0</v>
      </c>
    </row>
    <row r="116" spans="2:14" x14ac:dyDescent="0.25">
      <c r="B116" s="36">
        <v>100</v>
      </c>
      <c r="C116" s="37">
        <f t="shared" ca="1" si="10"/>
        <v>48482</v>
      </c>
      <c r="D116" s="46">
        <f t="shared" si="11"/>
        <v>0</v>
      </c>
      <c r="E116" s="46">
        <f t="shared" si="12"/>
        <v>0</v>
      </c>
      <c r="F116" s="46">
        <f t="shared" si="13"/>
        <v>2121.3103047815048</v>
      </c>
      <c r="G116" s="46">
        <f t="shared" si="14"/>
        <v>0</v>
      </c>
      <c r="H116" s="46">
        <f t="shared" si="15"/>
        <v>0</v>
      </c>
      <c r="I116" s="46">
        <f t="shared" si="16"/>
        <v>0</v>
      </c>
      <c r="J116" s="46">
        <f t="shared" si="17"/>
        <v>0</v>
      </c>
      <c r="K116" s="46">
        <f t="shared" si="18"/>
        <v>0</v>
      </c>
      <c r="L116" s="46">
        <f>SUM(INDEX($I$17:$I$376,1,1):$I116)</f>
        <v>33149.378453000245</v>
      </c>
      <c r="M116" s="46">
        <f>SUM(INDEX($J$17:$J$376,1,1):$J116)</f>
        <v>200000.00000000006</v>
      </c>
      <c r="N116" s="38" t="b">
        <f t="shared" si="19"/>
        <v>0</v>
      </c>
    </row>
    <row r="117" spans="2:14" x14ac:dyDescent="0.25">
      <c r="B117" s="33">
        <v>101</v>
      </c>
      <c r="C117" s="34">
        <f t="shared" ca="1" si="10"/>
        <v>48512</v>
      </c>
      <c r="D117" s="45">
        <f t="shared" si="11"/>
        <v>0</v>
      </c>
      <c r="E117" s="45">
        <f t="shared" si="12"/>
        <v>0</v>
      </c>
      <c r="F117" s="45">
        <f t="shared" si="13"/>
        <v>2121.3103047815048</v>
      </c>
      <c r="G117" s="45">
        <f t="shared" si="14"/>
        <v>0</v>
      </c>
      <c r="H117" s="45">
        <f t="shared" si="15"/>
        <v>0</v>
      </c>
      <c r="I117" s="45">
        <f t="shared" si="16"/>
        <v>0</v>
      </c>
      <c r="J117" s="45">
        <f t="shared" si="17"/>
        <v>0</v>
      </c>
      <c r="K117" s="45">
        <f t="shared" si="18"/>
        <v>0</v>
      </c>
      <c r="L117" s="45">
        <f>SUM(INDEX($I$17:$I$376,1,1):$I117)</f>
        <v>33149.378453000245</v>
      </c>
      <c r="M117" s="45">
        <f>SUM(INDEX($J$17:$J$376,1,1):$J117)</f>
        <v>200000.00000000006</v>
      </c>
      <c r="N117" s="35" t="b">
        <f t="shared" si="19"/>
        <v>0</v>
      </c>
    </row>
    <row r="118" spans="2:14" x14ac:dyDescent="0.25">
      <c r="B118" s="36">
        <v>102</v>
      </c>
      <c r="C118" s="37">
        <f t="shared" ca="1" si="10"/>
        <v>48543</v>
      </c>
      <c r="D118" s="46">
        <f t="shared" si="11"/>
        <v>0</v>
      </c>
      <c r="E118" s="46">
        <f t="shared" si="12"/>
        <v>0</v>
      </c>
      <c r="F118" s="46">
        <f t="shared" si="13"/>
        <v>2121.3103047815048</v>
      </c>
      <c r="G118" s="46">
        <f t="shared" si="14"/>
        <v>0</v>
      </c>
      <c r="H118" s="46">
        <f t="shared" si="15"/>
        <v>0</v>
      </c>
      <c r="I118" s="46">
        <f t="shared" si="16"/>
        <v>0</v>
      </c>
      <c r="J118" s="46">
        <f t="shared" si="17"/>
        <v>0</v>
      </c>
      <c r="K118" s="46">
        <f t="shared" si="18"/>
        <v>0</v>
      </c>
      <c r="L118" s="46">
        <f>SUM(INDEX($I$17:$I$376,1,1):$I118)</f>
        <v>33149.378453000245</v>
      </c>
      <c r="M118" s="46">
        <f>SUM(INDEX($J$17:$J$376,1,1):$J118)</f>
        <v>200000.00000000006</v>
      </c>
      <c r="N118" s="38" t="b">
        <f t="shared" si="19"/>
        <v>0</v>
      </c>
    </row>
    <row r="119" spans="2:14" x14ac:dyDescent="0.25">
      <c r="B119" s="33">
        <v>103</v>
      </c>
      <c r="C119" s="34">
        <f t="shared" ca="1" si="10"/>
        <v>48573</v>
      </c>
      <c r="D119" s="45">
        <f t="shared" si="11"/>
        <v>0</v>
      </c>
      <c r="E119" s="45">
        <f t="shared" si="12"/>
        <v>0</v>
      </c>
      <c r="F119" s="45">
        <f t="shared" si="13"/>
        <v>2121.3103047815048</v>
      </c>
      <c r="G119" s="45">
        <f t="shared" si="14"/>
        <v>0</v>
      </c>
      <c r="H119" s="45">
        <f t="shared" si="15"/>
        <v>0</v>
      </c>
      <c r="I119" s="45">
        <f t="shared" si="16"/>
        <v>0</v>
      </c>
      <c r="J119" s="45">
        <f t="shared" si="17"/>
        <v>0</v>
      </c>
      <c r="K119" s="45">
        <f t="shared" si="18"/>
        <v>0</v>
      </c>
      <c r="L119" s="45">
        <f>SUM(INDEX($I$17:$I$376,1,1):$I119)</f>
        <v>33149.378453000245</v>
      </c>
      <c r="M119" s="45">
        <f>SUM(INDEX($J$17:$J$376,1,1):$J119)</f>
        <v>200000.00000000006</v>
      </c>
      <c r="N119" s="35" t="b">
        <f t="shared" si="19"/>
        <v>0</v>
      </c>
    </row>
    <row r="120" spans="2:14" x14ac:dyDescent="0.25">
      <c r="B120" s="36">
        <v>104</v>
      </c>
      <c r="C120" s="37">
        <f t="shared" ca="1" si="10"/>
        <v>48604</v>
      </c>
      <c r="D120" s="46">
        <f t="shared" si="11"/>
        <v>0</v>
      </c>
      <c r="E120" s="46">
        <f t="shared" si="12"/>
        <v>0</v>
      </c>
      <c r="F120" s="46">
        <f t="shared" si="13"/>
        <v>2121.3103047815048</v>
      </c>
      <c r="G120" s="46">
        <f t="shared" si="14"/>
        <v>0</v>
      </c>
      <c r="H120" s="46">
        <f t="shared" si="15"/>
        <v>0</v>
      </c>
      <c r="I120" s="46">
        <f t="shared" si="16"/>
        <v>0</v>
      </c>
      <c r="J120" s="46">
        <f t="shared" si="17"/>
        <v>0</v>
      </c>
      <c r="K120" s="46">
        <f t="shared" si="18"/>
        <v>0</v>
      </c>
      <c r="L120" s="46">
        <f>SUM(INDEX($I$17:$I$376,1,1):$I120)</f>
        <v>33149.378453000245</v>
      </c>
      <c r="M120" s="46">
        <f>SUM(INDEX($J$17:$J$376,1,1):$J120)</f>
        <v>200000.00000000006</v>
      </c>
      <c r="N120" s="38" t="b">
        <f t="shared" si="19"/>
        <v>0</v>
      </c>
    </row>
    <row r="121" spans="2:14" x14ac:dyDescent="0.25">
      <c r="B121" s="33">
        <v>105</v>
      </c>
      <c r="C121" s="34">
        <f t="shared" ca="1" si="10"/>
        <v>48635</v>
      </c>
      <c r="D121" s="45">
        <f t="shared" si="11"/>
        <v>0</v>
      </c>
      <c r="E121" s="45">
        <f t="shared" si="12"/>
        <v>0</v>
      </c>
      <c r="F121" s="45">
        <f t="shared" si="13"/>
        <v>2121.3103047815048</v>
      </c>
      <c r="G121" s="45">
        <f t="shared" si="14"/>
        <v>0</v>
      </c>
      <c r="H121" s="45">
        <f t="shared" si="15"/>
        <v>0</v>
      </c>
      <c r="I121" s="45">
        <f t="shared" si="16"/>
        <v>0</v>
      </c>
      <c r="J121" s="45">
        <f t="shared" si="17"/>
        <v>0</v>
      </c>
      <c r="K121" s="45">
        <f t="shared" si="18"/>
        <v>0</v>
      </c>
      <c r="L121" s="45">
        <f>SUM(INDEX($I$17:$I$376,1,1):$I121)</f>
        <v>33149.378453000245</v>
      </c>
      <c r="M121" s="45">
        <f>SUM(INDEX($J$17:$J$376,1,1):$J121)</f>
        <v>200000.00000000006</v>
      </c>
      <c r="N121" s="35" t="b">
        <f t="shared" si="19"/>
        <v>0</v>
      </c>
    </row>
    <row r="122" spans="2:14" x14ac:dyDescent="0.25">
      <c r="B122" s="36">
        <v>106</v>
      </c>
      <c r="C122" s="37">
        <f t="shared" ca="1" si="10"/>
        <v>48663</v>
      </c>
      <c r="D122" s="46">
        <f t="shared" si="11"/>
        <v>0</v>
      </c>
      <c r="E122" s="46">
        <f t="shared" si="12"/>
        <v>0</v>
      </c>
      <c r="F122" s="46">
        <f t="shared" si="13"/>
        <v>2121.3103047815048</v>
      </c>
      <c r="G122" s="46">
        <f t="shared" si="14"/>
        <v>0</v>
      </c>
      <c r="H122" s="46">
        <f t="shared" si="15"/>
        <v>0</v>
      </c>
      <c r="I122" s="46">
        <f t="shared" si="16"/>
        <v>0</v>
      </c>
      <c r="J122" s="46">
        <f t="shared" si="17"/>
        <v>0</v>
      </c>
      <c r="K122" s="46">
        <f t="shared" si="18"/>
        <v>0</v>
      </c>
      <c r="L122" s="46">
        <f>SUM(INDEX($I$17:$I$376,1,1):$I122)</f>
        <v>33149.378453000245</v>
      </c>
      <c r="M122" s="46">
        <f>SUM(INDEX($J$17:$J$376,1,1):$J122)</f>
        <v>200000.00000000006</v>
      </c>
      <c r="N122" s="38" t="b">
        <f t="shared" si="19"/>
        <v>0</v>
      </c>
    </row>
    <row r="123" spans="2:14" x14ac:dyDescent="0.25">
      <c r="B123" s="33">
        <v>107</v>
      </c>
      <c r="C123" s="34">
        <f t="shared" ca="1" si="10"/>
        <v>48694</v>
      </c>
      <c r="D123" s="45">
        <f t="shared" si="11"/>
        <v>0</v>
      </c>
      <c r="E123" s="45">
        <f t="shared" si="12"/>
        <v>0</v>
      </c>
      <c r="F123" s="45">
        <f t="shared" si="13"/>
        <v>2121.3103047815048</v>
      </c>
      <c r="G123" s="45">
        <f t="shared" si="14"/>
        <v>0</v>
      </c>
      <c r="H123" s="45">
        <f t="shared" si="15"/>
        <v>0</v>
      </c>
      <c r="I123" s="45">
        <f t="shared" si="16"/>
        <v>0</v>
      </c>
      <c r="J123" s="45">
        <f t="shared" si="17"/>
        <v>0</v>
      </c>
      <c r="K123" s="45">
        <f t="shared" si="18"/>
        <v>0</v>
      </c>
      <c r="L123" s="45">
        <f>SUM(INDEX($I$17:$I$376,1,1):$I123)</f>
        <v>33149.378453000245</v>
      </c>
      <c r="M123" s="45">
        <f>SUM(INDEX($J$17:$J$376,1,1):$J123)</f>
        <v>200000.00000000006</v>
      </c>
      <c r="N123" s="35" t="b">
        <f t="shared" si="19"/>
        <v>0</v>
      </c>
    </row>
    <row r="124" spans="2:14" x14ac:dyDescent="0.25">
      <c r="B124" s="36">
        <v>108</v>
      </c>
      <c r="C124" s="37">
        <f t="shared" ca="1" si="10"/>
        <v>48724</v>
      </c>
      <c r="D124" s="46">
        <f t="shared" si="11"/>
        <v>0</v>
      </c>
      <c r="E124" s="46">
        <f t="shared" si="12"/>
        <v>0</v>
      </c>
      <c r="F124" s="46">
        <f t="shared" si="13"/>
        <v>2121.3103047815048</v>
      </c>
      <c r="G124" s="46">
        <f t="shared" si="14"/>
        <v>0</v>
      </c>
      <c r="H124" s="46">
        <f t="shared" si="15"/>
        <v>0</v>
      </c>
      <c r="I124" s="46">
        <f t="shared" si="16"/>
        <v>0</v>
      </c>
      <c r="J124" s="46">
        <f t="shared" si="17"/>
        <v>0</v>
      </c>
      <c r="K124" s="46">
        <f t="shared" si="18"/>
        <v>0</v>
      </c>
      <c r="L124" s="46">
        <f>SUM(INDEX($I$17:$I$376,1,1):$I124)</f>
        <v>33149.378453000245</v>
      </c>
      <c r="M124" s="46">
        <f>SUM(INDEX($J$17:$J$376,1,1):$J124)</f>
        <v>200000.00000000006</v>
      </c>
      <c r="N124" s="38" t="b">
        <f t="shared" si="19"/>
        <v>0</v>
      </c>
    </row>
    <row r="125" spans="2:14" x14ac:dyDescent="0.25">
      <c r="B125" s="33">
        <v>109</v>
      </c>
      <c r="C125" s="34">
        <f t="shared" ca="1" si="10"/>
        <v>48755</v>
      </c>
      <c r="D125" s="45">
        <f t="shared" si="11"/>
        <v>0</v>
      </c>
      <c r="E125" s="45">
        <f t="shared" si="12"/>
        <v>0</v>
      </c>
      <c r="F125" s="45">
        <f t="shared" si="13"/>
        <v>2121.3103047815048</v>
      </c>
      <c r="G125" s="45">
        <f t="shared" si="14"/>
        <v>0</v>
      </c>
      <c r="H125" s="45">
        <f t="shared" si="15"/>
        <v>0</v>
      </c>
      <c r="I125" s="45">
        <f t="shared" si="16"/>
        <v>0</v>
      </c>
      <c r="J125" s="45">
        <f t="shared" si="17"/>
        <v>0</v>
      </c>
      <c r="K125" s="45">
        <f t="shared" si="18"/>
        <v>0</v>
      </c>
      <c r="L125" s="45">
        <f>SUM(INDEX($I$17:$I$376,1,1):$I125)</f>
        <v>33149.378453000245</v>
      </c>
      <c r="M125" s="45">
        <f>SUM(INDEX($J$17:$J$376,1,1):$J125)</f>
        <v>200000.00000000006</v>
      </c>
      <c r="N125" s="35" t="b">
        <f t="shared" si="19"/>
        <v>0</v>
      </c>
    </row>
    <row r="126" spans="2:14" x14ac:dyDescent="0.25">
      <c r="B126" s="36">
        <v>110</v>
      </c>
      <c r="C126" s="37">
        <f t="shared" ca="1" si="10"/>
        <v>48785</v>
      </c>
      <c r="D126" s="46">
        <f t="shared" si="11"/>
        <v>0</v>
      </c>
      <c r="E126" s="46">
        <f t="shared" si="12"/>
        <v>0</v>
      </c>
      <c r="F126" s="46">
        <f t="shared" si="13"/>
        <v>2121.3103047815048</v>
      </c>
      <c r="G126" s="46">
        <f t="shared" si="14"/>
        <v>0</v>
      </c>
      <c r="H126" s="46">
        <f t="shared" si="15"/>
        <v>0</v>
      </c>
      <c r="I126" s="46">
        <f t="shared" si="16"/>
        <v>0</v>
      </c>
      <c r="J126" s="46">
        <f t="shared" si="17"/>
        <v>0</v>
      </c>
      <c r="K126" s="46">
        <f t="shared" si="18"/>
        <v>0</v>
      </c>
      <c r="L126" s="46">
        <f>SUM(INDEX($I$17:$I$376,1,1):$I126)</f>
        <v>33149.378453000245</v>
      </c>
      <c r="M126" s="46">
        <f>SUM(INDEX($J$17:$J$376,1,1):$J126)</f>
        <v>200000.00000000006</v>
      </c>
      <c r="N126" s="38" t="b">
        <f t="shared" si="19"/>
        <v>0</v>
      </c>
    </row>
    <row r="127" spans="2:14" x14ac:dyDescent="0.25">
      <c r="B127" s="33">
        <v>111</v>
      </c>
      <c r="C127" s="34">
        <f t="shared" ca="1" si="10"/>
        <v>48816</v>
      </c>
      <c r="D127" s="45">
        <f t="shared" si="11"/>
        <v>0</v>
      </c>
      <c r="E127" s="45">
        <f t="shared" si="12"/>
        <v>0</v>
      </c>
      <c r="F127" s="45">
        <f t="shared" si="13"/>
        <v>2121.3103047815048</v>
      </c>
      <c r="G127" s="45">
        <f t="shared" si="14"/>
        <v>0</v>
      </c>
      <c r="H127" s="45">
        <f t="shared" si="15"/>
        <v>0</v>
      </c>
      <c r="I127" s="45">
        <f t="shared" si="16"/>
        <v>0</v>
      </c>
      <c r="J127" s="45">
        <f t="shared" si="17"/>
        <v>0</v>
      </c>
      <c r="K127" s="45">
        <f t="shared" si="18"/>
        <v>0</v>
      </c>
      <c r="L127" s="45">
        <f>SUM(INDEX($I$17:$I$376,1,1):$I127)</f>
        <v>33149.378453000245</v>
      </c>
      <c r="M127" s="45">
        <f>SUM(INDEX($J$17:$J$376,1,1):$J127)</f>
        <v>200000.00000000006</v>
      </c>
      <c r="N127" s="35" t="b">
        <f t="shared" si="19"/>
        <v>0</v>
      </c>
    </row>
    <row r="128" spans="2:14" x14ac:dyDescent="0.25">
      <c r="B128" s="36">
        <v>112</v>
      </c>
      <c r="C128" s="37">
        <f t="shared" ca="1" si="10"/>
        <v>48847</v>
      </c>
      <c r="D128" s="46">
        <f t="shared" si="11"/>
        <v>0</v>
      </c>
      <c r="E128" s="46">
        <f t="shared" si="12"/>
        <v>0</v>
      </c>
      <c r="F128" s="46">
        <f t="shared" si="13"/>
        <v>2121.3103047815048</v>
      </c>
      <c r="G128" s="46">
        <f t="shared" si="14"/>
        <v>0</v>
      </c>
      <c r="H128" s="46">
        <f t="shared" si="15"/>
        <v>0</v>
      </c>
      <c r="I128" s="46">
        <f t="shared" si="16"/>
        <v>0</v>
      </c>
      <c r="J128" s="46">
        <f t="shared" si="17"/>
        <v>0</v>
      </c>
      <c r="K128" s="46">
        <f t="shared" si="18"/>
        <v>0</v>
      </c>
      <c r="L128" s="46">
        <f>SUM(INDEX($I$17:$I$376,1,1):$I128)</f>
        <v>33149.378453000245</v>
      </c>
      <c r="M128" s="46">
        <f>SUM(INDEX($J$17:$J$376,1,1):$J128)</f>
        <v>200000.00000000006</v>
      </c>
      <c r="N128" s="38" t="b">
        <f t="shared" si="19"/>
        <v>0</v>
      </c>
    </row>
    <row r="129" spans="2:14" x14ac:dyDescent="0.25">
      <c r="B129" s="33">
        <v>113</v>
      </c>
      <c r="C129" s="34">
        <f t="shared" ca="1" si="10"/>
        <v>48877</v>
      </c>
      <c r="D129" s="45">
        <f t="shared" si="11"/>
        <v>0</v>
      </c>
      <c r="E129" s="45">
        <f t="shared" si="12"/>
        <v>0</v>
      </c>
      <c r="F129" s="45">
        <f t="shared" si="13"/>
        <v>2121.3103047815048</v>
      </c>
      <c r="G129" s="45">
        <f t="shared" si="14"/>
        <v>0</v>
      </c>
      <c r="H129" s="45">
        <f t="shared" si="15"/>
        <v>0</v>
      </c>
      <c r="I129" s="45">
        <f t="shared" si="16"/>
        <v>0</v>
      </c>
      <c r="J129" s="45">
        <f t="shared" si="17"/>
        <v>0</v>
      </c>
      <c r="K129" s="45">
        <f t="shared" si="18"/>
        <v>0</v>
      </c>
      <c r="L129" s="45">
        <f>SUM(INDEX($I$17:$I$376,1,1):$I129)</f>
        <v>33149.378453000245</v>
      </c>
      <c r="M129" s="45">
        <f>SUM(INDEX($J$17:$J$376,1,1):$J129)</f>
        <v>200000.00000000006</v>
      </c>
      <c r="N129" s="35" t="b">
        <f t="shared" si="19"/>
        <v>0</v>
      </c>
    </row>
    <row r="130" spans="2:14" x14ac:dyDescent="0.25">
      <c r="B130" s="36">
        <v>114</v>
      </c>
      <c r="C130" s="37">
        <f t="shared" ca="1" si="10"/>
        <v>48908</v>
      </c>
      <c r="D130" s="46">
        <f t="shared" si="11"/>
        <v>0</v>
      </c>
      <c r="E130" s="46">
        <f t="shared" si="12"/>
        <v>0</v>
      </c>
      <c r="F130" s="46">
        <f t="shared" si="13"/>
        <v>2121.3103047815048</v>
      </c>
      <c r="G130" s="46">
        <f t="shared" si="14"/>
        <v>0</v>
      </c>
      <c r="H130" s="46">
        <f t="shared" si="15"/>
        <v>0</v>
      </c>
      <c r="I130" s="46">
        <f t="shared" si="16"/>
        <v>0</v>
      </c>
      <c r="J130" s="46">
        <f t="shared" si="17"/>
        <v>0</v>
      </c>
      <c r="K130" s="46">
        <f t="shared" si="18"/>
        <v>0</v>
      </c>
      <c r="L130" s="46">
        <f>SUM(INDEX($I$17:$I$376,1,1):$I130)</f>
        <v>33149.378453000245</v>
      </c>
      <c r="M130" s="46">
        <f>SUM(INDEX($J$17:$J$376,1,1):$J130)</f>
        <v>200000.00000000006</v>
      </c>
      <c r="N130" s="38" t="b">
        <f t="shared" si="19"/>
        <v>0</v>
      </c>
    </row>
    <row r="131" spans="2:14" x14ac:dyDescent="0.25">
      <c r="B131" s="33">
        <v>115</v>
      </c>
      <c r="C131" s="34">
        <f t="shared" ca="1" si="10"/>
        <v>48938</v>
      </c>
      <c r="D131" s="45">
        <f t="shared" si="11"/>
        <v>0</v>
      </c>
      <c r="E131" s="45">
        <f t="shared" si="12"/>
        <v>0</v>
      </c>
      <c r="F131" s="45">
        <f t="shared" si="13"/>
        <v>2121.3103047815048</v>
      </c>
      <c r="G131" s="45">
        <f t="shared" si="14"/>
        <v>0</v>
      </c>
      <c r="H131" s="45">
        <f t="shared" si="15"/>
        <v>0</v>
      </c>
      <c r="I131" s="45">
        <f t="shared" si="16"/>
        <v>0</v>
      </c>
      <c r="J131" s="45">
        <f t="shared" si="17"/>
        <v>0</v>
      </c>
      <c r="K131" s="45">
        <f t="shared" si="18"/>
        <v>0</v>
      </c>
      <c r="L131" s="45">
        <f>SUM(INDEX($I$17:$I$376,1,1):$I131)</f>
        <v>33149.378453000245</v>
      </c>
      <c r="M131" s="45">
        <f>SUM(INDEX($J$17:$J$376,1,1):$J131)</f>
        <v>200000.00000000006</v>
      </c>
      <c r="N131" s="35" t="b">
        <f t="shared" si="19"/>
        <v>0</v>
      </c>
    </row>
    <row r="132" spans="2:14" x14ac:dyDescent="0.25">
      <c r="B132" s="36">
        <v>116</v>
      </c>
      <c r="C132" s="37">
        <f t="shared" ca="1" si="10"/>
        <v>48969</v>
      </c>
      <c r="D132" s="46">
        <f t="shared" si="11"/>
        <v>0</v>
      </c>
      <c r="E132" s="46">
        <f t="shared" si="12"/>
        <v>0</v>
      </c>
      <c r="F132" s="46">
        <f t="shared" si="13"/>
        <v>2121.3103047815048</v>
      </c>
      <c r="G132" s="46">
        <f t="shared" si="14"/>
        <v>0</v>
      </c>
      <c r="H132" s="46">
        <f t="shared" si="15"/>
        <v>0</v>
      </c>
      <c r="I132" s="46">
        <f t="shared" si="16"/>
        <v>0</v>
      </c>
      <c r="J132" s="46">
        <f t="shared" si="17"/>
        <v>0</v>
      </c>
      <c r="K132" s="46">
        <f t="shared" si="18"/>
        <v>0</v>
      </c>
      <c r="L132" s="46">
        <f>SUM(INDEX($I$17:$I$376,1,1):$I132)</f>
        <v>33149.378453000245</v>
      </c>
      <c r="M132" s="46">
        <f>SUM(INDEX($J$17:$J$376,1,1):$J132)</f>
        <v>200000.00000000006</v>
      </c>
      <c r="N132" s="38" t="b">
        <f t="shared" si="19"/>
        <v>0</v>
      </c>
    </row>
    <row r="133" spans="2:14" x14ac:dyDescent="0.25">
      <c r="B133" s="33">
        <v>117</v>
      </c>
      <c r="C133" s="34">
        <f t="shared" ca="1" si="10"/>
        <v>49000</v>
      </c>
      <c r="D133" s="45">
        <f t="shared" si="11"/>
        <v>0</v>
      </c>
      <c r="E133" s="45">
        <f t="shared" si="12"/>
        <v>0</v>
      </c>
      <c r="F133" s="45">
        <f t="shared" si="13"/>
        <v>2121.3103047815048</v>
      </c>
      <c r="G133" s="45">
        <f t="shared" si="14"/>
        <v>0</v>
      </c>
      <c r="H133" s="45">
        <f t="shared" si="15"/>
        <v>0</v>
      </c>
      <c r="I133" s="45">
        <f t="shared" si="16"/>
        <v>0</v>
      </c>
      <c r="J133" s="45">
        <f t="shared" si="17"/>
        <v>0</v>
      </c>
      <c r="K133" s="45">
        <f t="shared" si="18"/>
        <v>0</v>
      </c>
      <c r="L133" s="45">
        <f>SUM(INDEX($I$17:$I$376,1,1):$I133)</f>
        <v>33149.378453000245</v>
      </c>
      <c r="M133" s="45">
        <f>SUM(INDEX($J$17:$J$376,1,1):$J133)</f>
        <v>200000.00000000006</v>
      </c>
      <c r="N133" s="35" t="b">
        <f t="shared" si="19"/>
        <v>0</v>
      </c>
    </row>
    <row r="134" spans="2:14" x14ac:dyDescent="0.25">
      <c r="B134" s="36">
        <v>118</v>
      </c>
      <c r="C134" s="37">
        <f t="shared" ca="1" si="10"/>
        <v>49028</v>
      </c>
      <c r="D134" s="46">
        <f t="shared" si="11"/>
        <v>0</v>
      </c>
      <c r="E134" s="46">
        <f t="shared" si="12"/>
        <v>0</v>
      </c>
      <c r="F134" s="46">
        <f t="shared" si="13"/>
        <v>2121.3103047815048</v>
      </c>
      <c r="G134" s="46">
        <f t="shared" si="14"/>
        <v>0</v>
      </c>
      <c r="H134" s="46">
        <f t="shared" si="15"/>
        <v>0</v>
      </c>
      <c r="I134" s="46">
        <f t="shared" si="16"/>
        <v>0</v>
      </c>
      <c r="J134" s="46">
        <f t="shared" si="17"/>
        <v>0</v>
      </c>
      <c r="K134" s="46">
        <f t="shared" si="18"/>
        <v>0</v>
      </c>
      <c r="L134" s="46">
        <f>SUM(INDEX($I$17:$I$376,1,1):$I134)</f>
        <v>33149.378453000245</v>
      </c>
      <c r="M134" s="46">
        <f>SUM(INDEX($J$17:$J$376,1,1):$J134)</f>
        <v>200000.00000000006</v>
      </c>
      <c r="N134" s="38" t="b">
        <f t="shared" si="19"/>
        <v>0</v>
      </c>
    </row>
    <row r="135" spans="2:14" x14ac:dyDescent="0.25">
      <c r="B135" s="33">
        <v>119</v>
      </c>
      <c r="C135" s="34">
        <f t="shared" ca="1" si="10"/>
        <v>49059</v>
      </c>
      <c r="D135" s="45">
        <f t="shared" si="11"/>
        <v>0</v>
      </c>
      <c r="E135" s="45">
        <f t="shared" si="12"/>
        <v>0</v>
      </c>
      <c r="F135" s="45">
        <f t="shared" si="13"/>
        <v>2121.3103047815048</v>
      </c>
      <c r="G135" s="45">
        <f t="shared" si="14"/>
        <v>0</v>
      </c>
      <c r="H135" s="45">
        <f t="shared" si="15"/>
        <v>0</v>
      </c>
      <c r="I135" s="45">
        <f t="shared" si="16"/>
        <v>0</v>
      </c>
      <c r="J135" s="45">
        <f t="shared" si="17"/>
        <v>0</v>
      </c>
      <c r="K135" s="45">
        <f t="shared" si="18"/>
        <v>0</v>
      </c>
      <c r="L135" s="45">
        <f>SUM(INDEX($I$17:$I$376,1,1):$I135)</f>
        <v>33149.378453000245</v>
      </c>
      <c r="M135" s="45">
        <f>SUM(INDEX($J$17:$J$376,1,1):$J135)</f>
        <v>200000.00000000006</v>
      </c>
      <c r="N135" s="35" t="b">
        <f t="shared" si="19"/>
        <v>0</v>
      </c>
    </row>
    <row r="136" spans="2:14" x14ac:dyDescent="0.25">
      <c r="B136" s="36">
        <v>120</v>
      </c>
      <c r="C136" s="37">
        <f t="shared" ca="1" si="10"/>
        <v>49089</v>
      </c>
      <c r="D136" s="46">
        <f t="shared" si="11"/>
        <v>0</v>
      </c>
      <c r="E136" s="46">
        <f t="shared" si="12"/>
        <v>0</v>
      </c>
      <c r="F136" s="46">
        <f t="shared" si="13"/>
        <v>2121.3103047815048</v>
      </c>
      <c r="G136" s="46">
        <f t="shared" si="14"/>
        <v>0</v>
      </c>
      <c r="H136" s="46">
        <f t="shared" si="15"/>
        <v>0</v>
      </c>
      <c r="I136" s="46">
        <f t="shared" si="16"/>
        <v>0</v>
      </c>
      <c r="J136" s="46">
        <f t="shared" si="17"/>
        <v>0</v>
      </c>
      <c r="K136" s="46">
        <f t="shared" si="18"/>
        <v>0</v>
      </c>
      <c r="L136" s="46">
        <f>SUM(INDEX($I$17:$I$376,1,1):$I136)</f>
        <v>33149.378453000245</v>
      </c>
      <c r="M136" s="46">
        <f>SUM(INDEX($J$17:$J$376,1,1):$J136)</f>
        <v>200000.00000000006</v>
      </c>
      <c r="N136" s="38" t="b">
        <f t="shared" si="19"/>
        <v>0</v>
      </c>
    </row>
    <row r="137" spans="2:14" x14ac:dyDescent="0.25">
      <c r="B137" s="33">
        <v>121</v>
      </c>
      <c r="C137" s="34">
        <f t="shared" ca="1" si="10"/>
        <v>49120</v>
      </c>
      <c r="D137" s="45">
        <f t="shared" si="11"/>
        <v>0</v>
      </c>
      <c r="E137" s="45">
        <f t="shared" si="12"/>
        <v>0</v>
      </c>
      <c r="F137" s="45">
        <f t="shared" si="13"/>
        <v>2121.3103047815048</v>
      </c>
      <c r="G137" s="45">
        <f t="shared" si="14"/>
        <v>0</v>
      </c>
      <c r="H137" s="45">
        <f t="shared" si="15"/>
        <v>0</v>
      </c>
      <c r="I137" s="45">
        <f t="shared" si="16"/>
        <v>0</v>
      </c>
      <c r="J137" s="45">
        <f t="shared" si="17"/>
        <v>0</v>
      </c>
      <c r="K137" s="45">
        <f t="shared" si="18"/>
        <v>0</v>
      </c>
      <c r="L137" s="45">
        <f>SUM(INDEX($I$17:$I$376,1,1):$I137)</f>
        <v>33149.378453000245</v>
      </c>
      <c r="M137" s="45">
        <f>SUM(INDEX($J$17:$J$376,1,1):$J137)</f>
        <v>200000.00000000006</v>
      </c>
      <c r="N137" s="35" t="b">
        <f t="shared" si="19"/>
        <v>0</v>
      </c>
    </row>
    <row r="138" spans="2:14" x14ac:dyDescent="0.25">
      <c r="B138" s="36">
        <v>122</v>
      </c>
      <c r="C138" s="37">
        <f t="shared" ca="1" si="10"/>
        <v>49150</v>
      </c>
      <c r="D138" s="46">
        <f t="shared" si="11"/>
        <v>0</v>
      </c>
      <c r="E138" s="46">
        <f t="shared" si="12"/>
        <v>0</v>
      </c>
      <c r="F138" s="46">
        <f t="shared" si="13"/>
        <v>2121.3103047815048</v>
      </c>
      <c r="G138" s="46">
        <f t="shared" si="14"/>
        <v>0</v>
      </c>
      <c r="H138" s="46">
        <f t="shared" si="15"/>
        <v>0</v>
      </c>
      <c r="I138" s="46">
        <f t="shared" si="16"/>
        <v>0</v>
      </c>
      <c r="J138" s="46">
        <f t="shared" si="17"/>
        <v>0</v>
      </c>
      <c r="K138" s="46">
        <f t="shared" si="18"/>
        <v>0</v>
      </c>
      <c r="L138" s="46">
        <f>SUM(INDEX($I$17:$I$376,1,1):$I138)</f>
        <v>33149.378453000245</v>
      </c>
      <c r="M138" s="46">
        <f>SUM(INDEX($J$17:$J$376,1,1):$J138)</f>
        <v>200000.00000000006</v>
      </c>
      <c r="N138" s="38" t="b">
        <f t="shared" si="19"/>
        <v>0</v>
      </c>
    </row>
    <row r="139" spans="2:14" x14ac:dyDescent="0.25">
      <c r="B139" s="33">
        <v>123</v>
      </c>
      <c r="C139" s="34">
        <f t="shared" ca="1" si="10"/>
        <v>49181</v>
      </c>
      <c r="D139" s="45">
        <f t="shared" si="11"/>
        <v>0</v>
      </c>
      <c r="E139" s="45">
        <f t="shared" si="12"/>
        <v>0</v>
      </c>
      <c r="F139" s="45">
        <f t="shared" si="13"/>
        <v>2121.3103047815048</v>
      </c>
      <c r="G139" s="45">
        <f t="shared" si="14"/>
        <v>0</v>
      </c>
      <c r="H139" s="45">
        <f t="shared" si="15"/>
        <v>0</v>
      </c>
      <c r="I139" s="45">
        <f t="shared" si="16"/>
        <v>0</v>
      </c>
      <c r="J139" s="45">
        <f t="shared" si="17"/>
        <v>0</v>
      </c>
      <c r="K139" s="45">
        <f t="shared" si="18"/>
        <v>0</v>
      </c>
      <c r="L139" s="45">
        <f>SUM(INDEX($I$17:$I$376,1,1):$I139)</f>
        <v>33149.378453000245</v>
      </c>
      <c r="M139" s="45">
        <f>SUM(INDEX($J$17:$J$376,1,1):$J139)</f>
        <v>200000.00000000006</v>
      </c>
      <c r="N139" s="35" t="b">
        <f t="shared" si="19"/>
        <v>0</v>
      </c>
    </row>
    <row r="140" spans="2:14" x14ac:dyDescent="0.25">
      <c r="B140" s="36">
        <v>124</v>
      </c>
      <c r="C140" s="37">
        <f t="shared" ca="1" si="10"/>
        <v>49212</v>
      </c>
      <c r="D140" s="46">
        <f t="shared" si="11"/>
        <v>0</v>
      </c>
      <c r="E140" s="46">
        <f t="shared" si="12"/>
        <v>0</v>
      </c>
      <c r="F140" s="46">
        <f t="shared" si="13"/>
        <v>2121.3103047815048</v>
      </c>
      <c r="G140" s="46">
        <f t="shared" si="14"/>
        <v>0</v>
      </c>
      <c r="H140" s="46">
        <f t="shared" si="15"/>
        <v>0</v>
      </c>
      <c r="I140" s="46">
        <f t="shared" si="16"/>
        <v>0</v>
      </c>
      <c r="J140" s="46">
        <f t="shared" si="17"/>
        <v>0</v>
      </c>
      <c r="K140" s="46">
        <f t="shared" si="18"/>
        <v>0</v>
      </c>
      <c r="L140" s="46">
        <f>SUM(INDEX($I$17:$I$376,1,1):$I140)</f>
        <v>33149.378453000245</v>
      </c>
      <c r="M140" s="46">
        <f>SUM(INDEX($J$17:$J$376,1,1):$J140)</f>
        <v>200000.00000000006</v>
      </c>
      <c r="N140" s="38" t="b">
        <f t="shared" si="19"/>
        <v>0</v>
      </c>
    </row>
    <row r="141" spans="2:14" x14ac:dyDescent="0.25">
      <c r="B141" s="33">
        <v>125</v>
      </c>
      <c r="C141" s="34">
        <f t="shared" ca="1" si="10"/>
        <v>49242</v>
      </c>
      <c r="D141" s="45">
        <f t="shared" si="11"/>
        <v>0</v>
      </c>
      <c r="E141" s="45">
        <f t="shared" si="12"/>
        <v>0</v>
      </c>
      <c r="F141" s="45">
        <f t="shared" si="13"/>
        <v>2121.3103047815048</v>
      </c>
      <c r="G141" s="45">
        <f t="shared" si="14"/>
        <v>0</v>
      </c>
      <c r="H141" s="45">
        <f t="shared" si="15"/>
        <v>0</v>
      </c>
      <c r="I141" s="45">
        <f t="shared" si="16"/>
        <v>0</v>
      </c>
      <c r="J141" s="45">
        <f t="shared" si="17"/>
        <v>0</v>
      </c>
      <c r="K141" s="45">
        <f t="shared" si="18"/>
        <v>0</v>
      </c>
      <c r="L141" s="45">
        <f>SUM(INDEX($I$17:$I$376,1,1):$I141)</f>
        <v>33149.378453000245</v>
      </c>
      <c r="M141" s="45">
        <f>SUM(INDEX($J$17:$J$376,1,1):$J141)</f>
        <v>200000.00000000006</v>
      </c>
      <c r="N141" s="35" t="b">
        <f t="shared" si="19"/>
        <v>0</v>
      </c>
    </row>
    <row r="142" spans="2:14" x14ac:dyDescent="0.25">
      <c r="B142" s="36">
        <v>126</v>
      </c>
      <c r="C142" s="37">
        <f t="shared" ca="1" si="10"/>
        <v>49273</v>
      </c>
      <c r="D142" s="46">
        <f t="shared" si="11"/>
        <v>0</v>
      </c>
      <c r="E142" s="46">
        <f t="shared" si="12"/>
        <v>0</v>
      </c>
      <c r="F142" s="46">
        <f t="shared" si="13"/>
        <v>2121.3103047815048</v>
      </c>
      <c r="G142" s="46">
        <f t="shared" si="14"/>
        <v>0</v>
      </c>
      <c r="H142" s="46">
        <f t="shared" si="15"/>
        <v>0</v>
      </c>
      <c r="I142" s="46">
        <f t="shared" si="16"/>
        <v>0</v>
      </c>
      <c r="J142" s="46">
        <f t="shared" si="17"/>
        <v>0</v>
      </c>
      <c r="K142" s="46">
        <f t="shared" si="18"/>
        <v>0</v>
      </c>
      <c r="L142" s="46">
        <f>SUM(INDEX($I$17:$I$376,1,1):$I142)</f>
        <v>33149.378453000245</v>
      </c>
      <c r="M142" s="46">
        <f>SUM(INDEX($J$17:$J$376,1,1):$J142)</f>
        <v>200000.00000000006</v>
      </c>
      <c r="N142" s="38" t="b">
        <f t="shared" si="19"/>
        <v>0</v>
      </c>
    </row>
    <row r="143" spans="2:14" x14ac:dyDescent="0.25">
      <c r="B143" s="33">
        <v>127</v>
      </c>
      <c r="C143" s="34">
        <f t="shared" ca="1" si="10"/>
        <v>49303</v>
      </c>
      <c r="D143" s="45">
        <f t="shared" si="11"/>
        <v>0</v>
      </c>
      <c r="E143" s="45">
        <f t="shared" si="12"/>
        <v>0</v>
      </c>
      <c r="F143" s="45">
        <f t="shared" si="13"/>
        <v>2121.3103047815048</v>
      </c>
      <c r="G143" s="45">
        <f t="shared" si="14"/>
        <v>0</v>
      </c>
      <c r="H143" s="45">
        <f t="shared" si="15"/>
        <v>0</v>
      </c>
      <c r="I143" s="45">
        <f t="shared" si="16"/>
        <v>0</v>
      </c>
      <c r="J143" s="45">
        <f t="shared" si="17"/>
        <v>0</v>
      </c>
      <c r="K143" s="45">
        <f t="shared" si="18"/>
        <v>0</v>
      </c>
      <c r="L143" s="45">
        <f>SUM(INDEX($I$17:$I$376,1,1):$I143)</f>
        <v>33149.378453000245</v>
      </c>
      <c r="M143" s="45">
        <f>SUM(INDEX($J$17:$J$376,1,1):$J143)</f>
        <v>200000.00000000006</v>
      </c>
      <c r="N143" s="35" t="b">
        <f t="shared" si="19"/>
        <v>0</v>
      </c>
    </row>
    <row r="144" spans="2:14" x14ac:dyDescent="0.25">
      <c r="B144" s="36">
        <v>128</v>
      </c>
      <c r="C144" s="37">
        <f t="shared" ca="1" si="10"/>
        <v>49334</v>
      </c>
      <c r="D144" s="46">
        <f t="shared" si="11"/>
        <v>0</v>
      </c>
      <c r="E144" s="46">
        <f t="shared" si="12"/>
        <v>0</v>
      </c>
      <c r="F144" s="46">
        <f t="shared" si="13"/>
        <v>2121.3103047815048</v>
      </c>
      <c r="G144" s="46">
        <f t="shared" si="14"/>
        <v>0</v>
      </c>
      <c r="H144" s="46">
        <f t="shared" si="15"/>
        <v>0</v>
      </c>
      <c r="I144" s="46">
        <f t="shared" si="16"/>
        <v>0</v>
      </c>
      <c r="J144" s="46">
        <f t="shared" si="17"/>
        <v>0</v>
      </c>
      <c r="K144" s="46">
        <f t="shared" si="18"/>
        <v>0</v>
      </c>
      <c r="L144" s="46">
        <f>SUM(INDEX($I$17:$I$376,1,1):$I144)</f>
        <v>33149.378453000245</v>
      </c>
      <c r="M144" s="46">
        <f>SUM(INDEX($J$17:$J$376,1,1):$J144)</f>
        <v>200000.00000000006</v>
      </c>
      <c r="N144" s="38" t="b">
        <f t="shared" si="19"/>
        <v>0</v>
      </c>
    </row>
    <row r="145" spans="2:14" x14ac:dyDescent="0.25">
      <c r="B145" s="33">
        <v>129</v>
      </c>
      <c r="C145" s="34">
        <f t="shared" ref="C145:C208" ca="1" si="20">IF($B145=1,loan_start_date,EDATE(C144,1))</f>
        <v>49365</v>
      </c>
      <c r="D145" s="45">
        <f t="shared" ref="D145:D208" si="21">IF($B145=1,loan_amount,INDEX(ending_balance,$B145-1))</f>
        <v>0</v>
      </c>
      <c r="E145" s="45">
        <f t="shared" ref="E145:E208" si="22">IF(enable_optional_payment,IF($F145+extra_payments&lt;$D145,extra_payments,IF($D145-$F145&gt;0,$D145+$I145-$F145,0)),0)</f>
        <v>0</v>
      </c>
      <c r="F145" s="45">
        <f t="shared" ref="F145:F208" si="23">scheduled_payment_amt</f>
        <v>2121.3103047815048</v>
      </c>
      <c r="G145" s="45">
        <f t="shared" ref="G145:G208" si="24">IF(enable_property_tax,property_tax_amount,0)</f>
        <v>0</v>
      </c>
      <c r="H145" s="45">
        <f t="shared" ref="H145:H208" si="25">IF($F145+$E145&lt;=$D145,$F145+$E145,$D145+$I145)+$G145</f>
        <v>0</v>
      </c>
      <c r="I145" s="45">
        <f t="shared" ref="I145:I208" si="26">IFERROR(-IPMT(interest_rate/payments_per_year,1,scheduled_no_of_payments-$B145+1,$D145),0)</f>
        <v>0</v>
      </c>
      <c r="J145" s="45">
        <f t="shared" ref="J145:J208" si="27">$H145-$I145-$G145</f>
        <v>0</v>
      </c>
      <c r="K145" s="45">
        <f t="shared" ref="K145:K208" si="28">IF($F145+$E145&lt;=$D145,$D145-$J145,0)</f>
        <v>0</v>
      </c>
      <c r="L145" s="45">
        <f>SUM(INDEX($I$17:$I$376,1,1):$I145)</f>
        <v>33149.378453000245</v>
      </c>
      <c r="M145" s="45">
        <f>SUM(INDEX($J$17:$J$376,1,1):$J145)</f>
        <v>200000.00000000006</v>
      </c>
      <c r="N145" s="35" t="b">
        <f t="shared" ref="N145:N208" si="29">$B145&lt;=actual_no_of_payments</f>
        <v>0</v>
      </c>
    </row>
    <row r="146" spans="2:14" x14ac:dyDescent="0.25">
      <c r="B146" s="36">
        <v>130</v>
      </c>
      <c r="C146" s="37">
        <f t="shared" ca="1" si="20"/>
        <v>49393</v>
      </c>
      <c r="D146" s="46">
        <f t="shared" si="21"/>
        <v>0</v>
      </c>
      <c r="E146" s="46">
        <f t="shared" si="22"/>
        <v>0</v>
      </c>
      <c r="F146" s="46">
        <f t="shared" si="23"/>
        <v>2121.3103047815048</v>
      </c>
      <c r="G146" s="46">
        <f t="shared" si="24"/>
        <v>0</v>
      </c>
      <c r="H146" s="46">
        <f t="shared" si="25"/>
        <v>0</v>
      </c>
      <c r="I146" s="46">
        <f t="shared" si="26"/>
        <v>0</v>
      </c>
      <c r="J146" s="46">
        <f t="shared" si="27"/>
        <v>0</v>
      </c>
      <c r="K146" s="46">
        <f t="shared" si="28"/>
        <v>0</v>
      </c>
      <c r="L146" s="46">
        <f>SUM(INDEX($I$17:$I$376,1,1):$I146)</f>
        <v>33149.378453000245</v>
      </c>
      <c r="M146" s="46">
        <f>SUM(INDEX($J$17:$J$376,1,1):$J146)</f>
        <v>200000.00000000006</v>
      </c>
      <c r="N146" s="38" t="b">
        <f t="shared" si="29"/>
        <v>0</v>
      </c>
    </row>
    <row r="147" spans="2:14" x14ac:dyDescent="0.25">
      <c r="B147" s="33">
        <v>131</v>
      </c>
      <c r="C147" s="34">
        <f t="shared" ca="1" si="20"/>
        <v>49424</v>
      </c>
      <c r="D147" s="45">
        <f t="shared" si="21"/>
        <v>0</v>
      </c>
      <c r="E147" s="45">
        <f t="shared" si="22"/>
        <v>0</v>
      </c>
      <c r="F147" s="45">
        <f t="shared" si="23"/>
        <v>2121.3103047815048</v>
      </c>
      <c r="G147" s="45">
        <f t="shared" si="24"/>
        <v>0</v>
      </c>
      <c r="H147" s="45">
        <f t="shared" si="25"/>
        <v>0</v>
      </c>
      <c r="I147" s="45">
        <f t="shared" si="26"/>
        <v>0</v>
      </c>
      <c r="J147" s="45">
        <f t="shared" si="27"/>
        <v>0</v>
      </c>
      <c r="K147" s="45">
        <f t="shared" si="28"/>
        <v>0</v>
      </c>
      <c r="L147" s="45">
        <f>SUM(INDEX($I$17:$I$376,1,1):$I147)</f>
        <v>33149.378453000245</v>
      </c>
      <c r="M147" s="45">
        <f>SUM(INDEX($J$17:$J$376,1,1):$J147)</f>
        <v>200000.00000000006</v>
      </c>
      <c r="N147" s="35" t="b">
        <f t="shared" si="29"/>
        <v>0</v>
      </c>
    </row>
    <row r="148" spans="2:14" x14ac:dyDescent="0.25">
      <c r="B148" s="36">
        <v>132</v>
      </c>
      <c r="C148" s="37">
        <f t="shared" ca="1" si="20"/>
        <v>49454</v>
      </c>
      <c r="D148" s="46">
        <f t="shared" si="21"/>
        <v>0</v>
      </c>
      <c r="E148" s="46">
        <f t="shared" si="22"/>
        <v>0</v>
      </c>
      <c r="F148" s="46">
        <f t="shared" si="23"/>
        <v>2121.3103047815048</v>
      </c>
      <c r="G148" s="46">
        <f t="shared" si="24"/>
        <v>0</v>
      </c>
      <c r="H148" s="46">
        <f t="shared" si="25"/>
        <v>0</v>
      </c>
      <c r="I148" s="46">
        <f t="shared" si="26"/>
        <v>0</v>
      </c>
      <c r="J148" s="46">
        <f t="shared" si="27"/>
        <v>0</v>
      </c>
      <c r="K148" s="46">
        <f t="shared" si="28"/>
        <v>0</v>
      </c>
      <c r="L148" s="46">
        <f>SUM(INDEX($I$17:$I$376,1,1):$I148)</f>
        <v>33149.378453000245</v>
      </c>
      <c r="M148" s="46">
        <f>SUM(INDEX($J$17:$J$376,1,1):$J148)</f>
        <v>200000.00000000006</v>
      </c>
      <c r="N148" s="38" t="b">
        <f t="shared" si="29"/>
        <v>0</v>
      </c>
    </row>
    <row r="149" spans="2:14" x14ac:dyDescent="0.25">
      <c r="B149" s="33">
        <v>133</v>
      </c>
      <c r="C149" s="34">
        <f t="shared" ca="1" si="20"/>
        <v>49485</v>
      </c>
      <c r="D149" s="45">
        <f t="shared" si="21"/>
        <v>0</v>
      </c>
      <c r="E149" s="45">
        <f t="shared" si="22"/>
        <v>0</v>
      </c>
      <c r="F149" s="45">
        <f t="shared" si="23"/>
        <v>2121.3103047815048</v>
      </c>
      <c r="G149" s="45">
        <f t="shared" si="24"/>
        <v>0</v>
      </c>
      <c r="H149" s="45">
        <f t="shared" si="25"/>
        <v>0</v>
      </c>
      <c r="I149" s="45">
        <f t="shared" si="26"/>
        <v>0</v>
      </c>
      <c r="J149" s="45">
        <f t="shared" si="27"/>
        <v>0</v>
      </c>
      <c r="K149" s="45">
        <f t="shared" si="28"/>
        <v>0</v>
      </c>
      <c r="L149" s="45">
        <f>SUM(INDEX($I$17:$I$376,1,1):$I149)</f>
        <v>33149.378453000245</v>
      </c>
      <c r="M149" s="45">
        <f>SUM(INDEX($J$17:$J$376,1,1):$J149)</f>
        <v>200000.00000000006</v>
      </c>
      <c r="N149" s="35" t="b">
        <f t="shared" si="29"/>
        <v>0</v>
      </c>
    </row>
    <row r="150" spans="2:14" x14ac:dyDescent="0.25">
      <c r="B150" s="36">
        <v>134</v>
      </c>
      <c r="C150" s="37">
        <f t="shared" ca="1" si="20"/>
        <v>49515</v>
      </c>
      <c r="D150" s="46">
        <f t="shared" si="21"/>
        <v>0</v>
      </c>
      <c r="E150" s="46">
        <f t="shared" si="22"/>
        <v>0</v>
      </c>
      <c r="F150" s="46">
        <f t="shared" si="23"/>
        <v>2121.3103047815048</v>
      </c>
      <c r="G150" s="46">
        <f t="shared" si="24"/>
        <v>0</v>
      </c>
      <c r="H150" s="46">
        <f t="shared" si="25"/>
        <v>0</v>
      </c>
      <c r="I150" s="46">
        <f t="shared" si="26"/>
        <v>0</v>
      </c>
      <c r="J150" s="46">
        <f t="shared" si="27"/>
        <v>0</v>
      </c>
      <c r="K150" s="46">
        <f t="shared" si="28"/>
        <v>0</v>
      </c>
      <c r="L150" s="46">
        <f>SUM(INDEX($I$17:$I$376,1,1):$I150)</f>
        <v>33149.378453000245</v>
      </c>
      <c r="M150" s="46">
        <f>SUM(INDEX($J$17:$J$376,1,1):$J150)</f>
        <v>200000.00000000006</v>
      </c>
      <c r="N150" s="38" t="b">
        <f t="shared" si="29"/>
        <v>0</v>
      </c>
    </row>
    <row r="151" spans="2:14" x14ac:dyDescent="0.25">
      <c r="B151" s="33">
        <v>135</v>
      </c>
      <c r="C151" s="34">
        <f t="shared" ca="1" si="20"/>
        <v>49546</v>
      </c>
      <c r="D151" s="45">
        <f t="shared" si="21"/>
        <v>0</v>
      </c>
      <c r="E151" s="45">
        <f t="shared" si="22"/>
        <v>0</v>
      </c>
      <c r="F151" s="45">
        <f t="shared" si="23"/>
        <v>2121.3103047815048</v>
      </c>
      <c r="G151" s="45">
        <f t="shared" si="24"/>
        <v>0</v>
      </c>
      <c r="H151" s="45">
        <f t="shared" si="25"/>
        <v>0</v>
      </c>
      <c r="I151" s="45">
        <f t="shared" si="26"/>
        <v>0</v>
      </c>
      <c r="J151" s="45">
        <f t="shared" si="27"/>
        <v>0</v>
      </c>
      <c r="K151" s="45">
        <f t="shared" si="28"/>
        <v>0</v>
      </c>
      <c r="L151" s="45">
        <f>SUM(INDEX($I$17:$I$376,1,1):$I151)</f>
        <v>33149.378453000245</v>
      </c>
      <c r="M151" s="45">
        <f>SUM(INDEX($J$17:$J$376,1,1):$J151)</f>
        <v>200000.00000000006</v>
      </c>
      <c r="N151" s="35" t="b">
        <f t="shared" si="29"/>
        <v>0</v>
      </c>
    </row>
    <row r="152" spans="2:14" x14ac:dyDescent="0.25">
      <c r="B152" s="36">
        <v>136</v>
      </c>
      <c r="C152" s="37">
        <f t="shared" ca="1" si="20"/>
        <v>49577</v>
      </c>
      <c r="D152" s="46">
        <f t="shared" si="21"/>
        <v>0</v>
      </c>
      <c r="E152" s="46">
        <f t="shared" si="22"/>
        <v>0</v>
      </c>
      <c r="F152" s="46">
        <f t="shared" si="23"/>
        <v>2121.3103047815048</v>
      </c>
      <c r="G152" s="46">
        <f t="shared" si="24"/>
        <v>0</v>
      </c>
      <c r="H152" s="46">
        <f t="shared" si="25"/>
        <v>0</v>
      </c>
      <c r="I152" s="46">
        <f t="shared" si="26"/>
        <v>0</v>
      </c>
      <c r="J152" s="46">
        <f t="shared" si="27"/>
        <v>0</v>
      </c>
      <c r="K152" s="46">
        <f t="shared" si="28"/>
        <v>0</v>
      </c>
      <c r="L152" s="46">
        <f>SUM(INDEX($I$17:$I$376,1,1):$I152)</f>
        <v>33149.378453000245</v>
      </c>
      <c r="M152" s="46">
        <f>SUM(INDEX($J$17:$J$376,1,1):$J152)</f>
        <v>200000.00000000006</v>
      </c>
      <c r="N152" s="38" t="b">
        <f t="shared" si="29"/>
        <v>0</v>
      </c>
    </row>
    <row r="153" spans="2:14" x14ac:dyDescent="0.25">
      <c r="B153" s="33">
        <v>137</v>
      </c>
      <c r="C153" s="34">
        <f t="shared" ca="1" si="20"/>
        <v>49607</v>
      </c>
      <c r="D153" s="45">
        <f t="shared" si="21"/>
        <v>0</v>
      </c>
      <c r="E153" s="45">
        <f t="shared" si="22"/>
        <v>0</v>
      </c>
      <c r="F153" s="45">
        <f t="shared" si="23"/>
        <v>2121.3103047815048</v>
      </c>
      <c r="G153" s="45">
        <f t="shared" si="24"/>
        <v>0</v>
      </c>
      <c r="H153" s="45">
        <f t="shared" si="25"/>
        <v>0</v>
      </c>
      <c r="I153" s="45">
        <f t="shared" si="26"/>
        <v>0</v>
      </c>
      <c r="J153" s="45">
        <f t="shared" si="27"/>
        <v>0</v>
      </c>
      <c r="K153" s="45">
        <f t="shared" si="28"/>
        <v>0</v>
      </c>
      <c r="L153" s="45">
        <f>SUM(INDEX($I$17:$I$376,1,1):$I153)</f>
        <v>33149.378453000245</v>
      </c>
      <c r="M153" s="45">
        <f>SUM(INDEX($J$17:$J$376,1,1):$J153)</f>
        <v>200000.00000000006</v>
      </c>
      <c r="N153" s="35" t="b">
        <f t="shared" si="29"/>
        <v>0</v>
      </c>
    </row>
    <row r="154" spans="2:14" x14ac:dyDescent="0.25">
      <c r="B154" s="36">
        <v>138</v>
      </c>
      <c r="C154" s="37">
        <f t="shared" ca="1" si="20"/>
        <v>49638</v>
      </c>
      <c r="D154" s="46">
        <f t="shared" si="21"/>
        <v>0</v>
      </c>
      <c r="E154" s="46">
        <f t="shared" si="22"/>
        <v>0</v>
      </c>
      <c r="F154" s="46">
        <f t="shared" si="23"/>
        <v>2121.3103047815048</v>
      </c>
      <c r="G154" s="46">
        <f t="shared" si="24"/>
        <v>0</v>
      </c>
      <c r="H154" s="46">
        <f t="shared" si="25"/>
        <v>0</v>
      </c>
      <c r="I154" s="46">
        <f t="shared" si="26"/>
        <v>0</v>
      </c>
      <c r="J154" s="46">
        <f t="shared" si="27"/>
        <v>0</v>
      </c>
      <c r="K154" s="46">
        <f t="shared" si="28"/>
        <v>0</v>
      </c>
      <c r="L154" s="46">
        <f>SUM(INDEX($I$17:$I$376,1,1):$I154)</f>
        <v>33149.378453000245</v>
      </c>
      <c r="M154" s="46">
        <f>SUM(INDEX($J$17:$J$376,1,1):$J154)</f>
        <v>200000.00000000006</v>
      </c>
      <c r="N154" s="38" t="b">
        <f t="shared" si="29"/>
        <v>0</v>
      </c>
    </row>
    <row r="155" spans="2:14" x14ac:dyDescent="0.25">
      <c r="B155" s="33">
        <v>139</v>
      </c>
      <c r="C155" s="34">
        <f t="shared" ca="1" si="20"/>
        <v>49668</v>
      </c>
      <c r="D155" s="45">
        <f t="shared" si="21"/>
        <v>0</v>
      </c>
      <c r="E155" s="45">
        <f t="shared" si="22"/>
        <v>0</v>
      </c>
      <c r="F155" s="45">
        <f t="shared" si="23"/>
        <v>2121.3103047815048</v>
      </c>
      <c r="G155" s="45">
        <f t="shared" si="24"/>
        <v>0</v>
      </c>
      <c r="H155" s="45">
        <f t="shared" si="25"/>
        <v>0</v>
      </c>
      <c r="I155" s="45">
        <f t="shared" si="26"/>
        <v>0</v>
      </c>
      <c r="J155" s="45">
        <f t="shared" si="27"/>
        <v>0</v>
      </c>
      <c r="K155" s="45">
        <f t="shared" si="28"/>
        <v>0</v>
      </c>
      <c r="L155" s="45">
        <f>SUM(INDEX($I$17:$I$376,1,1):$I155)</f>
        <v>33149.378453000245</v>
      </c>
      <c r="M155" s="45">
        <f>SUM(INDEX($J$17:$J$376,1,1):$J155)</f>
        <v>200000.00000000006</v>
      </c>
      <c r="N155" s="35" t="b">
        <f t="shared" si="29"/>
        <v>0</v>
      </c>
    </row>
    <row r="156" spans="2:14" x14ac:dyDescent="0.25">
      <c r="B156" s="36">
        <v>140</v>
      </c>
      <c r="C156" s="37">
        <f t="shared" ca="1" si="20"/>
        <v>49699</v>
      </c>
      <c r="D156" s="46">
        <f t="shared" si="21"/>
        <v>0</v>
      </c>
      <c r="E156" s="46">
        <f t="shared" si="22"/>
        <v>0</v>
      </c>
      <c r="F156" s="46">
        <f t="shared" si="23"/>
        <v>2121.3103047815048</v>
      </c>
      <c r="G156" s="46">
        <f t="shared" si="24"/>
        <v>0</v>
      </c>
      <c r="H156" s="46">
        <f t="shared" si="25"/>
        <v>0</v>
      </c>
      <c r="I156" s="46">
        <f t="shared" si="26"/>
        <v>0</v>
      </c>
      <c r="J156" s="46">
        <f t="shared" si="27"/>
        <v>0</v>
      </c>
      <c r="K156" s="46">
        <f t="shared" si="28"/>
        <v>0</v>
      </c>
      <c r="L156" s="46">
        <f>SUM(INDEX($I$17:$I$376,1,1):$I156)</f>
        <v>33149.378453000245</v>
      </c>
      <c r="M156" s="46">
        <f>SUM(INDEX($J$17:$J$376,1,1):$J156)</f>
        <v>200000.00000000006</v>
      </c>
      <c r="N156" s="38" t="b">
        <f t="shared" si="29"/>
        <v>0</v>
      </c>
    </row>
    <row r="157" spans="2:14" x14ac:dyDescent="0.25">
      <c r="B157" s="33">
        <v>141</v>
      </c>
      <c r="C157" s="34">
        <f t="shared" ca="1" si="20"/>
        <v>49730</v>
      </c>
      <c r="D157" s="45">
        <f t="shared" si="21"/>
        <v>0</v>
      </c>
      <c r="E157" s="45">
        <f t="shared" si="22"/>
        <v>0</v>
      </c>
      <c r="F157" s="45">
        <f t="shared" si="23"/>
        <v>2121.3103047815048</v>
      </c>
      <c r="G157" s="45">
        <f t="shared" si="24"/>
        <v>0</v>
      </c>
      <c r="H157" s="45">
        <f t="shared" si="25"/>
        <v>0</v>
      </c>
      <c r="I157" s="45">
        <f t="shared" si="26"/>
        <v>0</v>
      </c>
      <c r="J157" s="45">
        <f t="shared" si="27"/>
        <v>0</v>
      </c>
      <c r="K157" s="45">
        <f t="shared" si="28"/>
        <v>0</v>
      </c>
      <c r="L157" s="45">
        <f>SUM(INDEX($I$17:$I$376,1,1):$I157)</f>
        <v>33149.378453000245</v>
      </c>
      <c r="M157" s="45">
        <f>SUM(INDEX($J$17:$J$376,1,1):$J157)</f>
        <v>200000.00000000006</v>
      </c>
      <c r="N157" s="35" t="b">
        <f t="shared" si="29"/>
        <v>0</v>
      </c>
    </row>
    <row r="158" spans="2:14" x14ac:dyDescent="0.25">
      <c r="B158" s="36">
        <v>142</v>
      </c>
      <c r="C158" s="37">
        <f t="shared" ca="1" si="20"/>
        <v>49759</v>
      </c>
      <c r="D158" s="46">
        <f t="shared" si="21"/>
        <v>0</v>
      </c>
      <c r="E158" s="46">
        <f t="shared" si="22"/>
        <v>0</v>
      </c>
      <c r="F158" s="46">
        <f t="shared" si="23"/>
        <v>2121.3103047815048</v>
      </c>
      <c r="G158" s="46">
        <f t="shared" si="24"/>
        <v>0</v>
      </c>
      <c r="H158" s="46">
        <f t="shared" si="25"/>
        <v>0</v>
      </c>
      <c r="I158" s="46">
        <f t="shared" si="26"/>
        <v>0</v>
      </c>
      <c r="J158" s="46">
        <f t="shared" si="27"/>
        <v>0</v>
      </c>
      <c r="K158" s="46">
        <f t="shared" si="28"/>
        <v>0</v>
      </c>
      <c r="L158" s="46">
        <f>SUM(INDEX($I$17:$I$376,1,1):$I158)</f>
        <v>33149.378453000245</v>
      </c>
      <c r="M158" s="46">
        <f>SUM(INDEX($J$17:$J$376,1,1):$J158)</f>
        <v>200000.00000000006</v>
      </c>
      <c r="N158" s="38" t="b">
        <f t="shared" si="29"/>
        <v>0</v>
      </c>
    </row>
    <row r="159" spans="2:14" x14ac:dyDescent="0.25">
      <c r="B159" s="33">
        <v>143</v>
      </c>
      <c r="C159" s="34">
        <f t="shared" ca="1" si="20"/>
        <v>49790</v>
      </c>
      <c r="D159" s="45">
        <f t="shared" si="21"/>
        <v>0</v>
      </c>
      <c r="E159" s="45">
        <f t="shared" si="22"/>
        <v>0</v>
      </c>
      <c r="F159" s="45">
        <f t="shared" si="23"/>
        <v>2121.3103047815048</v>
      </c>
      <c r="G159" s="45">
        <f t="shared" si="24"/>
        <v>0</v>
      </c>
      <c r="H159" s="45">
        <f t="shared" si="25"/>
        <v>0</v>
      </c>
      <c r="I159" s="45">
        <f t="shared" si="26"/>
        <v>0</v>
      </c>
      <c r="J159" s="45">
        <f t="shared" si="27"/>
        <v>0</v>
      </c>
      <c r="K159" s="45">
        <f t="shared" si="28"/>
        <v>0</v>
      </c>
      <c r="L159" s="45">
        <f>SUM(INDEX($I$17:$I$376,1,1):$I159)</f>
        <v>33149.378453000245</v>
      </c>
      <c r="M159" s="45">
        <f>SUM(INDEX($J$17:$J$376,1,1):$J159)</f>
        <v>200000.00000000006</v>
      </c>
      <c r="N159" s="35" t="b">
        <f t="shared" si="29"/>
        <v>0</v>
      </c>
    </row>
    <row r="160" spans="2:14" x14ac:dyDescent="0.25">
      <c r="B160" s="36">
        <v>144</v>
      </c>
      <c r="C160" s="37">
        <f t="shared" ca="1" si="20"/>
        <v>49820</v>
      </c>
      <c r="D160" s="46">
        <f t="shared" si="21"/>
        <v>0</v>
      </c>
      <c r="E160" s="46">
        <f t="shared" si="22"/>
        <v>0</v>
      </c>
      <c r="F160" s="46">
        <f t="shared" si="23"/>
        <v>2121.3103047815048</v>
      </c>
      <c r="G160" s="46">
        <f t="shared" si="24"/>
        <v>0</v>
      </c>
      <c r="H160" s="46">
        <f t="shared" si="25"/>
        <v>0</v>
      </c>
      <c r="I160" s="46">
        <f t="shared" si="26"/>
        <v>0</v>
      </c>
      <c r="J160" s="46">
        <f t="shared" si="27"/>
        <v>0</v>
      </c>
      <c r="K160" s="46">
        <f t="shared" si="28"/>
        <v>0</v>
      </c>
      <c r="L160" s="46">
        <f>SUM(INDEX($I$17:$I$376,1,1):$I160)</f>
        <v>33149.378453000245</v>
      </c>
      <c r="M160" s="46">
        <f>SUM(INDEX($J$17:$J$376,1,1):$J160)</f>
        <v>200000.00000000006</v>
      </c>
      <c r="N160" s="38" t="b">
        <f t="shared" si="29"/>
        <v>0</v>
      </c>
    </row>
    <row r="161" spans="2:14" x14ac:dyDescent="0.25">
      <c r="B161" s="33">
        <v>145</v>
      </c>
      <c r="C161" s="34">
        <f t="shared" ca="1" si="20"/>
        <v>49851</v>
      </c>
      <c r="D161" s="45">
        <f t="shared" si="21"/>
        <v>0</v>
      </c>
      <c r="E161" s="45">
        <f t="shared" si="22"/>
        <v>0</v>
      </c>
      <c r="F161" s="45">
        <f t="shared" si="23"/>
        <v>2121.3103047815048</v>
      </c>
      <c r="G161" s="45">
        <f t="shared" si="24"/>
        <v>0</v>
      </c>
      <c r="H161" s="45">
        <f t="shared" si="25"/>
        <v>0</v>
      </c>
      <c r="I161" s="45">
        <f t="shared" si="26"/>
        <v>0</v>
      </c>
      <c r="J161" s="45">
        <f t="shared" si="27"/>
        <v>0</v>
      </c>
      <c r="K161" s="45">
        <f t="shared" si="28"/>
        <v>0</v>
      </c>
      <c r="L161" s="45">
        <f>SUM(INDEX($I$17:$I$376,1,1):$I161)</f>
        <v>33149.378453000245</v>
      </c>
      <c r="M161" s="45">
        <f>SUM(INDEX($J$17:$J$376,1,1):$J161)</f>
        <v>200000.00000000006</v>
      </c>
      <c r="N161" s="35" t="b">
        <f t="shared" si="29"/>
        <v>0</v>
      </c>
    </row>
    <row r="162" spans="2:14" x14ac:dyDescent="0.25">
      <c r="B162" s="36">
        <v>146</v>
      </c>
      <c r="C162" s="37">
        <f t="shared" ca="1" si="20"/>
        <v>49881</v>
      </c>
      <c r="D162" s="46">
        <f t="shared" si="21"/>
        <v>0</v>
      </c>
      <c r="E162" s="46">
        <f t="shared" si="22"/>
        <v>0</v>
      </c>
      <c r="F162" s="46">
        <f t="shared" si="23"/>
        <v>2121.3103047815048</v>
      </c>
      <c r="G162" s="46">
        <f t="shared" si="24"/>
        <v>0</v>
      </c>
      <c r="H162" s="46">
        <f t="shared" si="25"/>
        <v>0</v>
      </c>
      <c r="I162" s="46">
        <f t="shared" si="26"/>
        <v>0</v>
      </c>
      <c r="J162" s="46">
        <f t="shared" si="27"/>
        <v>0</v>
      </c>
      <c r="K162" s="46">
        <f t="shared" si="28"/>
        <v>0</v>
      </c>
      <c r="L162" s="46">
        <f>SUM(INDEX($I$17:$I$376,1,1):$I162)</f>
        <v>33149.378453000245</v>
      </c>
      <c r="M162" s="46">
        <f>SUM(INDEX($J$17:$J$376,1,1):$J162)</f>
        <v>200000.00000000006</v>
      </c>
      <c r="N162" s="38" t="b">
        <f t="shared" si="29"/>
        <v>0</v>
      </c>
    </row>
    <row r="163" spans="2:14" x14ac:dyDescent="0.25">
      <c r="B163" s="33">
        <v>147</v>
      </c>
      <c r="C163" s="34">
        <f t="shared" ca="1" si="20"/>
        <v>49912</v>
      </c>
      <c r="D163" s="45">
        <f t="shared" si="21"/>
        <v>0</v>
      </c>
      <c r="E163" s="45">
        <f t="shared" si="22"/>
        <v>0</v>
      </c>
      <c r="F163" s="45">
        <f t="shared" si="23"/>
        <v>2121.3103047815048</v>
      </c>
      <c r="G163" s="45">
        <f t="shared" si="24"/>
        <v>0</v>
      </c>
      <c r="H163" s="45">
        <f t="shared" si="25"/>
        <v>0</v>
      </c>
      <c r="I163" s="45">
        <f t="shared" si="26"/>
        <v>0</v>
      </c>
      <c r="J163" s="45">
        <f t="shared" si="27"/>
        <v>0</v>
      </c>
      <c r="K163" s="45">
        <f t="shared" si="28"/>
        <v>0</v>
      </c>
      <c r="L163" s="45">
        <f>SUM(INDEX($I$17:$I$376,1,1):$I163)</f>
        <v>33149.378453000245</v>
      </c>
      <c r="M163" s="45">
        <f>SUM(INDEX($J$17:$J$376,1,1):$J163)</f>
        <v>200000.00000000006</v>
      </c>
      <c r="N163" s="35" t="b">
        <f t="shared" si="29"/>
        <v>0</v>
      </c>
    </row>
    <row r="164" spans="2:14" x14ac:dyDescent="0.25">
      <c r="B164" s="36">
        <v>148</v>
      </c>
      <c r="C164" s="37">
        <f t="shared" ca="1" si="20"/>
        <v>49943</v>
      </c>
      <c r="D164" s="46">
        <f t="shared" si="21"/>
        <v>0</v>
      </c>
      <c r="E164" s="46">
        <f t="shared" si="22"/>
        <v>0</v>
      </c>
      <c r="F164" s="46">
        <f t="shared" si="23"/>
        <v>2121.3103047815048</v>
      </c>
      <c r="G164" s="46">
        <f t="shared" si="24"/>
        <v>0</v>
      </c>
      <c r="H164" s="46">
        <f t="shared" si="25"/>
        <v>0</v>
      </c>
      <c r="I164" s="46">
        <f t="shared" si="26"/>
        <v>0</v>
      </c>
      <c r="J164" s="46">
        <f t="shared" si="27"/>
        <v>0</v>
      </c>
      <c r="K164" s="46">
        <f t="shared" si="28"/>
        <v>0</v>
      </c>
      <c r="L164" s="46">
        <f>SUM(INDEX($I$17:$I$376,1,1):$I164)</f>
        <v>33149.378453000245</v>
      </c>
      <c r="M164" s="46">
        <f>SUM(INDEX($J$17:$J$376,1,1):$J164)</f>
        <v>200000.00000000006</v>
      </c>
      <c r="N164" s="38" t="b">
        <f t="shared" si="29"/>
        <v>0</v>
      </c>
    </row>
    <row r="165" spans="2:14" x14ac:dyDescent="0.25">
      <c r="B165" s="33">
        <v>149</v>
      </c>
      <c r="C165" s="34">
        <f t="shared" ca="1" si="20"/>
        <v>49973</v>
      </c>
      <c r="D165" s="45">
        <f t="shared" si="21"/>
        <v>0</v>
      </c>
      <c r="E165" s="45">
        <f t="shared" si="22"/>
        <v>0</v>
      </c>
      <c r="F165" s="45">
        <f t="shared" si="23"/>
        <v>2121.3103047815048</v>
      </c>
      <c r="G165" s="45">
        <f t="shared" si="24"/>
        <v>0</v>
      </c>
      <c r="H165" s="45">
        <f t="shared" si="25"/>
        <v>0</v>
      </c>
      <c r="I165" s="45">
        <f t="shared" si="26"/>
        <v>0</v>
      </c>
      <c r="J165" s="45">
        <f t="shared" si="27"/>
        <v>0</v>
      </c>
      <c r="K165" s="45">
        <f t="shared" si="28"/>
        <v>0</v>
      </c>
      <c r="L165" s="45">
        <f>SUM(INDEX($I$17:$I$376,1,1):$I165)</f>
        <v>33149.378453000245</v>
      </c>
      <c r="M165" s="45">
        <f>SUM(INDEX($J$17:$J$376,1,1):$J165)</f>
        <v>200000.00000000006</v>
      </c>
      <c r="N165" s="35" t="b">
        <f t="shared" si="29"/>
        <v>0</v>
      </c>
    </row>
    <row r="166" spans="2:14" x14ac:dyDescent="0.25">
      <c r="B166" s="36">
        <v>150</v>
      </c>
      <c r="C166" s="37">
        <f t="shared" ca="1" si="20"/>
        <v>50004</v>
      </c>
      <c r="D166" s="46">
        <f t="shared" si="21"/>
        <v>0</v>
      </c>
      <c r="E166" s="46">
        <f t="shared" si="22"/>
        <v>0</v>
      </c>
      <c r="F166" s="46">
        <f t="shared" si="23"/>
        <v>2121.3103047815048</v>
      </c>
      <c r="G166" s="46">
        <f t="shared" si="24"/>
        <v>0</v>
      </c>
      <c r="H166" s="46">
        <f t="shared" si="25"/>
        <v>0</v>
      </c>
      <c r="I166" s="46">
        <f t="shared" si="26"/>
        <v>0</v>
      </c>
      <c r="J166" s="46">
        <f t="shared" si="27"/>
        <v>0</v>
      </c>
      <c r="K166" s="46">
        <f t="shared" si="28"/>
        <v>0</v>
      </c>
      <c r="L166" s="46">
        <f>SUM(INDEX($I$17:$I$376,1,1):$I166)</f>
        <v>33149.378453000245</v>
      </c>
      <c r="M166" s="46">
        <f>SUM(INDEX($J$17:$J$376,1,1):$J166)</f>
        <v>200000.00000000006</v>
      </c>
      <c r="N166" s="38" t="b">
        <f t="shared" si="29"/>
        <v>0</v>
      </c>
    </row>
    <row r="167" spans="2:14" x14ac:dyDescent="0.25">
      <c r="B167" s="33">
        <v>151</v>
      </c>
      <c r="C167" s="34">
        <f t="shared" ca="1" si="20"/>
        <v>50034</v>
      </c>
      <c r="D167" s="45">
        <f t="shared" si="21"/>
        <v>0</v>
      </c>
      <c r="E167" s="45">
        <f t="shared" si="22"/>
        <v>0</v>
      </c>
      <c r="F167" s="45">
        <f t="shared" si="23"/>
        <v>2121.3103047815048</v>
      </c>
      <c r="G167" s="45">
        <f t="shared" si="24"/>
        <v>0</v>
      </c>
      <c r="H167" s="45">
        <f t="shared" si="25"/>
        <v>0</v>
      </c>
      <c r="I167" s="45">
        <f t="shared" si="26"/>
        <v>0</v>
      </c>
      <c r="J167" s="45">
        <f t="shared" si="27"/>
        <v>0</v>
      </c>
      <c r="K167" s="45">
        <f t="shared" si="28"/>
        <v>0</v>
      </c>
      <c r="L167" s="45">
        <f>SUM(INDEX($I$17:$I$376,1,1):$I167)</f>
        <v>33149.378453000245</v>
      </c>
      <c r="M167" s="45">
        <f>SUM(INDEX($J$17:$J$376,1,1):$J167)</f>
        <v>200000.00000000006</v>
      </c>
      <c r="N167" s="35" t="b">
        <f t="shared" si="29"/>
        <v>0</v>
      </c>
    </row>
    <row r="168" spans="2:14" x14ac:dyDescent="0.25">
      <c r="B168" s="36">
        <v>152</v>
      </c>
      <c r="C168" s="37">
        <f t="shared" ca="1" si="20"/>
        <v>50065</v>
      </c>
      <c r="D168" s="46">
        <f t="shared" si="21"/>
        <v>0</v>
      </c>
      <c r="E168" s="46">
        <f t="shared" si="22"/>
        <v>0</v>
      </c>
      <c r="F168" s="46">
        <f t="shared" si="23"/>
        <v>2121.3103047815048</v>
      </c>
      <c r="G168" s="46">
        <f t="shared" si="24"/>
        <v>0</v>
      </c>
      <c r="H168" s="46">
        <f t="shared" si="25"/>
        <v>0</v>
      </c>
      <c r="I168" s="46">
        <f t="shared" si="26"/>
        <v>0</v>
      </c>
      <c r="J168" s="46">
        <f t="shared" si="27"/>
        <v>0</v>
      </c>
      <c r="K168" s="46">
        <f t="shared" si="28"/>
        <v>0</v>
      </c>
      <c r="L168" s="46">
        <f>SUM(INDEX($I$17:$I$376,1,1):$I168)</f>
        <v>33149.378453000245</v>
      </c>
      <c r="M168" s="46">
        <f>SUM(INDEX($J$17:$J$376,1,1):$J168)</f>
        <v>200000.00000000006</v>
      </c>
      <c r="N168" s="38" t="b">
        <f t="shared" si="29"/>
        <v>0</v>
      </c>
    </row>
    <row r="169" spans="2:14" x14ac:dyDescent="0.25">
      <c r="B169" s="33">
        <v>153</v>
      </c>
      <c r="C169" s="34">
        <f t="shared" ca="1" si="20"/>
        <v>50096</v>
      </c>
      <c r="D169" s="45">
        <f t="shared" si="21"/>
        <v>0</v>
      </c>
      <c r="E169" s="45">
        <f t="shared" si="22"/>
        <v>0</v>
      </c>
      <c r="F169" s="45">
        <f t="shared" si="23"/>
        <v>2121.3103047815048</v>
      </c>
      <c r="G169" s="45">
        <f t="shared" si="24"/>
        <v>0</v>
      </c>
      <c r="H169" s="45">
        <f t="shared" si="25"/>
        <v>0</v>
      </c>
      <c r="I169" s="45">
        <f t="shared" si="26"/>
        <v>0</v>
      </c>
      <c r="J169" s="45">
        <f t="shared" si="27"/>
        <v>0</v>
      </c>
      <c r="K169" s="45">
        <f t="shared" si="28"/>
        <v>0</v>
      </c>
      <c r="L169" s="45">
        <f>SUM(INDEX($I$17:$I$376,1,1):$I169)</f>
        <v>33149.378453000245</v>
      </c>
      <c r="M169" s="45">
        <f>SUM(INDEX($J$17:$J$376,1,1):$J169)</f>
        <v>200000.00000000006</v>
      </c>
      <c r="N169" s="35" t="b">
        <f t="shared" si="29"/>
        <v>0</v>
      </c>
    </row>
    <row r="170" spans="2:14" x14ac:dyDescent="0.25">
      <c r="B170" s="36">
        <v>154</v>
      </c>
      <c r="C170" s="37">
        <f t="shared" ca="1" si="20"/>
        <v>50124</v>
      </c>
      <c r="D170" s="46">
        <f t="shared" si="21"/>
        <v>0</v>
      </c>
      <c r="E170" s="46">
        <f t="shared" si="22"/>
        <v>0</v>
      </c>
      <c r="F170" s="46">
        <f t="shared" si="23"/>
        <v>2121.3103047815048</v>
      </c>
      <c r="G170" s="46">
        <f t="shared" si="24"/>
        <v>0</v>
      </c>
      <c r="H170" s="46">
        <f t="shared" si="25"/>
        <v>0</v>
      </c>
      <c r="I170" s="46">
        <f t="shared" si="26"/>
        <v>0</v>
      </c>
      <c r="J170" s="46">
        <f t="shared" si="27"/>
        <v>0</v>
      </c>
      <c r="K170" s="46">
        <f t="shared" si="28"/>
        <v>0</v>
      </c>
      <c r="L170" s="46">
        <f>SUM(INDEX($I$17:$I$376,1,1):$I170)</f>
        <v>33149.378453000245</v>
      </c>
      <c r="M170" s="46">
        <f>SUM(INDEX($J$17:$J$376,1,1):$J170)</f>
        <v>200000.00000000006</v>
      </c>
      <c r="N170" s="38" t="b">
        <f t="shared" si="29"/>
        <v>0</v>
      </c>
    </row>
    <row r="171" spans="2:14" x14ac:dyDescent="0.25">
      <c r="B171" s="33">
        <v>155</v>
      </c>
      <c r="C171" s="34">
        <f t="shared" ca="1" si="20"/>
        <v>50155</v>
      </c>
      <c r="D171" s="45">
        <f t="shared" si="21"/>
        <v>0</v>
      </c>
      <c r="E171" s="45">
        <f t="shared" si="22"/>
        <v>0</v>
      </c>
      <c r="F171" s="45">
        <f t="shared" si="23"/>
        <v>2121.3103047815048</v>
      </c>
      <c r="G171" s="45">
        <f t="shared" si="24"/>
        <v>0</v>
      </c>
      <c r="H171" s="45">
        <f t="shared" si="25"/>
        <v>0</v>
      </c>
      <c r="I171" s="45">
        <f t="shared" si="26"/>
        <v>0</v>
      </c>
      <c r="J171" s="45">
        <f t="shared" si="27"/>
        <v>0</v>
      </c>
      <c r="K171" s="45">
        <f t="shared" si="28"/>
        <v>0</v>
      </c>
      <c r="L171" s="45">
        <f>SUM(INDEX($I$17:$I$376,1,1):$I171)</f>
        <v>33149.378453000245</v>
      </c>
      <c r="M171" s="45">
        <f>SUM(INDEX($J$17:$J$376,1,1):$J171)</f>
        <v>200000.00000000006</v>
      </c>
      <c r="N171" s="35" t="b">
        <f t="shared" si="29"/>
        <v>0</v>
      </c>
    </row>
    <row r="172" spans="2:14" x14ac:dyDescent="0.25">
      <c r="B172" s="36">
        <v>156</v>
      </c>
      <c r="C172" s="37">
        <f t="shared" ca="1" si="20"/>
        <v>50185</v>
      </c>
      <c r="D172" s="46">
        <f t="shared" si="21"/>
        <v>0</v>
      </c>
      <c r="E172" s="46">
        <f t="shared" si="22"/>
        <v>0</v>
      </c>
      <c r="F172" s="46">
        <f t="shared" si="23"/>
        <v>2121.3103047815048</v>
      </c>
      <c r="G172" s="46">
        <f t="shared" si="24"/>
        <v>0</v>
      </c>
      <c r="H172" s="46">
        <f t="shared" si="25"/>
        <v>0</v>
      </c>
      <c r="I172" s="46">
        <f t="shared" si="26"/>
        <v>0</v>
      </c>
      <c r="J172" s="46">
        <f t="shared" si="27"/>
        <v>0</v>
      </c>
      <c r="K172" s="46">
        <f t="shared" si="28"/>
        <v>0</v>
      </c>
      <c r="L172" s="46">
        <f>SUM(INDEX($I$17:$I$376,1,1):$I172)</f>
        <v>33149.378453000245</v>
      </c>
      <c r="M172" s="46">
        <f>SUM(INDEX($J$17:$J$376,1,1):$J172)</f>
        <v>200000.00000000006</v>
      </c>
      <c r="N172" s="38" t="b">
        <f t="shared" si="29"/>
        <v>0</v>
      </c>
    </row>
    <row r="173" spans="2:14" x14ac:dyDescent="0.25">
      <c r="B173" s="33">
        <v>157</v>
      </c>
      <c r="C173" s="34">
        <f t="shared" ca="1" si="20"/>
        <v>50216</v>
      </c>
      <c r="D173" s="45">
        <f t="shared" si="21"/>
        <v>0</v>
      </c>
      <c r="E173" s="45">
        <f t="shared" si="22"/>
        <v>0</v>
      </c>
      <c r="F173" s="45">
        <f t="shared" si="23"/>
        <v>2121.3103047815048</v>
      </c>
      <c r="G173" s="45">
        <f t="shared" si="24"/>
        <v>0</v>
      </c>
      <c r="H173" s="45">
        <f t="shared" si="25"/>
        <v>0</v>
      </c>
      <c r="I173" s="45">
        <f t="shared" si="26"/>
        <v>0</v>
      </c>
      <c r="J173" s="45">
        <f t="shared" si="27"/>
        <v>0</v>
      </c>
      <c r="K173" s="45">
        <f t="shared" si="28"/>
        <v>0</v>
      </c>
      <c r="L173" s="45">
        <f>SUM(INDEX($I$17:$I$376,1,1):$I173)</f>
        <v>33149.378453000245</v>
      </c>
      <c r="M173" s="45">
        <f>SUM(INDEX($J$17:$J$376,1,1):$J173)</f>
        <v>200000.00000000006</v>
      </c>
      <c r="N173" s="35" t="b">
        <f t="shared" si="29"/>
        <v>0</v>
      </c>
    </row>
    <row r="174" spans="2:14" x14ac:dyDescent="0.25">
      <c r="B174" s="36">
        <v>158</v>
      </c>
      <c r="C174" s="37">
        <f t="shared" ca="1" si="20"/>
        <v>50246</v>
      </c>
      <c r="D174" s="46">
        <f t="shared" si="21"/>
        <v>0</v>
      </c>
      <c r="E174" s="46">
        <f t="shared" si="22"/>
        <v>0</v>
      </c>
      <c r="F174" s="46">
        <f t="shared" si="23"/>
        <v>2121.3103047815048</v>
      </c>
      <c r="G174" s="46">
        <f t="shared" si="24"/>
        <v>0</v>
      </c>
      <c r="H174" s="46">
        <f t="shared" si="25"/>
        <v>0</v>
      </c>
      <c r="I174" s="46">
        <f t="shared" si="26"/>
        <v>0</v>
      </c>
      <c r="J174" s="46">
        <f t="shared" si="27"/>
        <v>0</v>
      </c>
      <c r="K174" s="46">
        <f t="shared" si="28"/>
        <v>0</v>
      </c>
      <c r="L174" s="46">
        <f>SUM(INDEX($I$17:$I$376,1,1):$I174)</f>
        <v>33149.378453000245</v>
      </c>
      <c r="M174" s="46">
        <f>SUM(INDEX($J$17:$J$376,1,1):$J174)</f>
        <v>200000.00000000006</v>
      </c>
      <c r="N174" s="38" t="b">
        <f t="shared" si="29"/>
        <v>0</v>
      </c>
    </row>
    <row r="175" spans="2:14" x14ac:dyDescent="0.25">
      <c r="B175" s="33">
        <v>159</v>
      </c>
      <c r="C175" s="34">
        <f t="shared" ca="1" si="20"/>
        <v>50277</v>
      </c>
      <c r="D175" s="45">
        <f t="shared" si="21"/>
        <v>0</v>
      </c>
      <c r="E175" s="45">
        <f t="shared" si="22"/>
        <v>0</v>
      </c>
      <c r="F175" s="45">
        <f t="shared" si="23"/>
        <v>2121.3103047815048</v>
      </c>
      <c r="G175" s="45">
        <f t="shared" si="24"/>
        <v>0</v>
      </c>
      <c r="H175" s="45">
        <f t="shared" si="25"/>
        <v>0</v>
      </c>
      <c r="I175" s="45">
        <f t="shared" si="26"/>
        <v>0</v>
      </c>
      <c r="J175" s="45">
        <f t="shared" si="27"/>
        <v>0</v>
      </c>
      <c r="K175" s="45">
        <f t="shared" si="28"/>
        <v>0</v>
      </c>
      <c r="L175" s="45">
        <f>SUM(INDEX($I$17:$I$376,1,1):$I175)</f>
        <v>33149.378453000245</v>
      </c>
      <c r="M175" s="45">
        <f>SUM(INDEX($J$17:$J$376,1,1):$J175)</f>
        <v>200000.00000000006</v>
      </c>
      <c r="N175" s="35" t="b">
        <f t="shared" si="29"/>
        <v>0</v>
      </c>
    </row>
    <row r="176" spans="2:14" x14ac:dyDescent="0.25">
      <c r="B176" s="36">
        <v>160</v>
      </c>
      <c r="C176" s="37">
        <f t="shared" ca="1" si="20"/>
        <v>50308</v>
      </c>
      <c r="D176" s="46">
        <f t="shared" si="21"/>
        <v>0</v>
      </c>
      <c r="E176" s="46">
        <f t="shared" si="22"/>
        <v>0</v>
      </c>
      <c r="F176" s="46">
        <f t="shared" si="23"/>
        <v>2121.3103047815048</v>
      </c>
      <c r="G176" s="46">
        <f t="shared" si="24"/>
        <v>0</v>
      </c>
      <c r="H176" s="46">
        <f t="shared" si="25"/>
        <v>0</v>
      </c>
      <c r="I176" s="46">
        <f t="shared" si="26"/>
        <v>0</v>
      </c>
      <c r="J176" s="46">
        <f t="shared" si="27"/>
        <v>0</v>
      </c>
      <c r="K176" s="46">
        <f t="shared" si="28"/>
        <v>0</v>
      </c>
      <c r="L176" s="46">
        <f>SUM(INDEX($I$17:$I$376,1,1):$I176)</f>
        <v>33149.378453000245</v>
      </c>
      <c r="M176" s="46">
        <f>SUM(INDEX($J$17:$J$376,1,1):$J176)</f>
        <v>200000.00000000006</v>
      </c>
      <c r="N176" s="38" t="b">
        <f t="shared" si="29"/>
        <v>0</v>
      </c>
    </row>
    <row r="177" spans="2:14" x14ac:dyDescent="0.25">
      <c r="B177" s="33">
        <v>161</v>
      </c>
      <c r="C177" s="34">
        <f t="shared" ca="1" si="20"/>
        <v>50338</v>
      </c>
      <c r="D177" s="45">
        <f t="shared" si="21"/>
        <v>0</v>
      </c>
      <c r="E177" s="45">
        <f t="shared" si="22"/>
        <v>0</v>
      </c>
      <c r="F177" s="45">
        <f t="shared" si="23"/>
        <v>2121.3103047815048</v>
      </c>
      <c r="G177" s="45">
        <f t="shared" si="24"/>
        <v>0</v>
      </c>
      <c r="H177" s="45">
        <f t="shared" si="25"/>
        <v>0</v>
      </c>
      <c r="I177" s="45">
        <f t="shared" si="26"/>
        <v>0</v>
      </c>
      <c r="J177" s="45">
        <f t="shared" si="27"/>
        <v>0</v>
      </c>
      <c r="K177" s="45">
        <f t="shared" si="28"/>
        <v>0</v>
      </c>
      <c r="L177" s="45">
        <f>SUM(INDEX($I$17:$I$376,1,1):$I177)</f>
        <v>33149.378453000245</v>
      </c>
      <c r="M177" s="45">
        <f>SUM(INDEX($J$17:$J$376,1,1):$J177)</f>
        <v>200000.00000000006</v>
      </c>
      <c r="N177" s="35" t="b">
        <f t="shared" si="29"/>
        <v>0</v>
      </c>
    </row>
    <row r="178" spans="2:14" x14ac:dyDescent="0.25">
      <c r="B178" s="36">
        <v>162</v>
      </c>
      <c r="C178" s="37">
        <f t="shared" ca="1" si="20"/>
        <v>50369</v>
      </c>
      <c r="D178" s="46">
        <f t="shared" si="21"/>
        <v>0</v>
      </c>
      <c r="E178" s="46">
        <f t="shared" si="22"/>
        <v>0</v>
      </c>
      <c r="F178" s="46">
        <f t="shared" si="23"/>
        <v>2121.3103047815048</v>
      </c>
      <c r="G178" s="46">
        <f t="shared" si="24"/>
        <v>0</v>
      </c>
      <c r="H178" s="46">
        <f t="shared" si="25"/>
        <v>0</v>
      </c>
      <c r="I178" s="46">
        <f t="shared" si="26"/>
        <v>0</v>
      </c>
      <c r="J178" s="46">
        <f t="shared" si="27"/>
        <v>0</v>
      </c>
      <c r="K178" s="46">
        <f t="shared" si="28"/>
        <v>0</v>
      </c>
      <c r="L178" s="46">
        <f>SUM(INDEX($I$17:$I$376,1,1):$I178)</f>
        <v>33149.378453000245</v>
      </c>
      <c r="M178" s="46">
        <f>SUM(INDEX($J$17:$J$376,1,1):$J178)</f>
        <v>200000.00000000006</v>
      </c>
      <c r="N178" s="38" t="b">
        <f t="shared" si="29"/>
        <v>0</v>
      </c>
    </row>
    <row r="179" spans="2:14" x14ac:dyDescent="0.25">
      <c r="B179" s="33">
        <v>163</v>
      </c>
      <c r="C179" s="34">
        <f t="shared" ca="1" si="20"/>
        <v>50399</v>
      </c>
      <c r="D179" s="45">
        <f t="shared" si="21"/>
        <v>0</v>
      </c>
      <c r="E179" s="45">
        <f t="shared" si="22"/>
        <v>0</v>
      </c>
      <c r="F179" s="45">
        <f t="shared" si="23"/>
        <v>2121.3103047815048</v>
      </c>
      <c r="G179" s="45">
        <f t="shared" si="24"/>
        <v>0</v>
      </c>
      <c r="H179" s="45">
        <f t="shared" si="25"/>
        <v>0</v>
      </c>
      <c r="I179" s="45">
        <f t="shared" si="26"/>
        <v>0</v>
      </c>
      <c r="J179" s="45">
        <f t="shared" si="27"/>
        <v>0</v>
      </c>
      <c r="K179" s="45">
        <f t="shared" si="28"/>
        <v>0</v>
      </c>
      <c r="L179" s="45">
        <f>SUM(INDEX($I$17:$I$376,1,1):$I179)</f>
        <v>33149.378453000245</v>
      </c>
      <c r="M179" s="45">
        <f>SUM(INDEX($J$17:$J$376,1,1):$J179)</f>
        <v>200000.00000000006</v>
      </c>
      <c r="N179" s="35" t="b">
        <f t="shared" si="29"/>
        <v>0</v>
      </c>
    </row>
    <row r="180" spans="2:14" x14ac:dyDescent="0.25">
      <c r="B180" s="36">
        <v>164</v>
      </c>
      <c r="C180" s="37">
        <f t="shared" ca="1" si="20"/>
        <v>50430</v>
      </c>
      <c r="D180" s="46">
        <f t="shared" si="21"/>
        <v>0</v>
      </c>
      <c r="E180" s="46">
        <f t="shared" si="22"/>
        <v>0</v>
      </c>
      <c r="F180" s="46">
        <f t="shared" si="23"/>
        <v>2121.3103047815048</v>
      </c>
      <c r="G180" s="46">
        <f t="shared" si="24"/>
        <v>0</v>
      </c>
      <c r="H180" s="46">
        <f t="shared" si="25"/>
        <v>0</v>
      </c>
      <c r="I180" s="46">
        <f t="shared" si="26"/>
        <v>0</v>
      </c>
      <c r="J180" s="46">
        <f t="shared" si="27"/>
        <v>0</v>
      </c>
      <c r="K180" s="46">
        <f t="shared" si="28"/>
        <v>0</v>
      </c>
      <c r="L180" s="46">
        <f>SUM(INDEX($I$17:$I$376,1,1):$I180)</f>
        <v>33149.378453000245</v>
      </c>
      <c r="M180" s="46">
        <f>SUM(INDEX($J$17:$J$376,1,1):$J180)</f>
        <v>200000.00000000006</v>
      </c>
      <c r="N180" s="38" t="b">
        <f t="shared" si="29"/>
        <v>0</v>
      </c>
    </row>
    <row r="181" spans="2:14" x14ac:dyDescent="0.25">
      <c r="B181" s="33">
        <v>165</v>
      </c>
      <c r="C181" s="34">
        <f t="shared" ca="1" si="20"/>
        <v>50461</v>
      </c>
      <c r="D181" s="45">
        <f t="shared" si="21"/>
        <v>0</v>
      </c>
      <c r="E181" s="45">
        <f t="shared" si="22"/>
        <v>0</v>
      </c>
      <c r="F181" s="45">
        <f t="shared" si="23"/>
        <v>2121.3103047815048</v>
      </c>
      <c r="G181" s="45">
        <f t="shared" si="24"/>
        <v>0</v>
      </c>
      <c r="H181" s="45">
        <f t="shared" si="25"/>
        <v>0</v>
      </c>
      <c r="I181" s="45">
        <f t="shared" si="26"/>
        <v>0</v>
      </c>
      <c r="J181" s="45">
        <f t="shared" si="27"/>
        <v>0</v>
      </c>
      <c r="K181" s="45">
        <f t="shared" si="28"/>
        <v>0</v>
      </c>
      <c r="L181" s="45">
        <f>SUM(INDEX($I$17:$I$376,1,1):$I181)</f>
        <v>33149.378453000245</v>
      </c>
      <c r="M181" s="45">
        <f>SUM(INDEX($J$17:$J$376,1,1):$J181)</f>
        <v>200000.00000000006</v>
      </c>
      <c r="N181" s="35" t="b">
        <f t="shared" si="29"/>
        <v>0</v>
      </c>
    </row>
    <row r="182" spans="2:14" x14ac:dyDescent="0.25">
      <c r="B182" s="36">
        <v>166</v>
      </c>
      <c r="C182" s="37">
        <f t="shared" ca="1" si="20"/>
        <v>50489</v>
      </c>
      <c r="D182" s="46">
        <f t="shared" si="21"/>
        <v>0</v>
      </c>
      <c r="E182" s="46">
        <f t="shared" si="22"/>
        <v>0</v>
      </c>
      <c r="F182" s="46">
        <f t="shared" si="23"/>
        <v>2121.3103047815048</v>
      </c>
      <c r="G182" s="46">
        <f t="shared" si="24"/>
        <v>0</v>
      </c>
      <c r="H182" s="46">
        <f t="shared" si="25"/>
        <v>0</v>
      </c>
      <c r="I182" s="46">
        <f t="shared" si="26"/>
        <v>0</v>
      </c>
      <c r="J182" s="46">
        <f t="shared" si="27"/>
        <v>0</v>
      </c>
      <c r="K182" s="46">
        <f t="shared" si="28"/>
        <v>0</v>
      </c>
      <c r="L182" s="46">
        <f>SUM(INDEX($I$17:$I$376,1,1):$I182)</f>
        <v>33149.378453000245</v>
      </c>
      <c r="M182" s="46">
        <f>SUM(INDEX($J$17:$J$376,1,1):$J182)</f>
        <v>200000.00000000006</v>
      </c>
      <c r="N182" s="38" t="b">
        <f t="shared" si="29"/>
        <v>0</v>
      </c>
    </row>
    <row r="183" spans="2:14" x14ac:dyDescent="0.25">
      <c r="B183" s="33">
        <v>167</v>
      </c>
      <c r="C183" s="34">
        <f t="shared" ca="1" si="20"/>
        <v>50520</v>
      </c>
      <c r="D183" s="45">
        <f t="shared" si="21"/>
        <v>0</v>
      </c>
      <c r="E183" s="45">
        <f t="shared" si="22"/>
        <v>0</v>
      </c>
      <c r="F183" s="45">
        <f t="shared" si="23"/>
        <v>2121.3103047815048</v>
      </c>
      <c r="G183" s="45">
        <f t="shared" si="24"/>
        <v>0</v>
      </c>
      <c r="H183" s="45">
        <f t="shared" si="25"/>
        <v>0</v>
      </c>
      <c r="I183" s="45">
        <f t="shared" si="26"/>
        <v>0</v>
      </c>
      <c r="J183" s="45">
        <f t="shared" si="27"/>
        <v>0</v>
      </c>
      <c r="K183" s="45">
        <f t="shared" si="28"/>
        <v>0</v>
      </c>
      <c r="L183" s="45">
        <f>SUM(INDEX($I$17:$I$376,1,1):$I183)</f>
        <v>33149.378453000245</v>
      </c>
      <c r="M183" s="45">
        <f>SUM(INDEX($J$17:$J$376,1,1):$J183)</f>
        <v>200000.00000000006</v>
      </c>
      <c r="N183" s="35" t="b">
        <f t="shared" si="29"/>
        <v>0</v>
      </c>
    </row>
    <row r="184" spans="2:14" x14ac:dyDescent="0.25">
      <c r="B184" s="36">
        <v>168</v>
      </c>
      <c r="C184" s="37">
        <f t="shared" ca="1" si="20"/>
        <v>50550</v>
      </c>
      <c r="D184" s="46">
        <f t="shared" si="21"/>
        <v>0</v>
      </c>
      <c r="E184" s="46">
        <f t="shared" si="22"/>
        <v>0</v>
      </c>
      <c r="F184" s="46">
        <f t="shared" si="23"/>
        <v>2121.3103047815048</v>
      </c>
      <c r="G184" s="46">
        <f t="shared" si="24"/>
        <v>0</v>
      </c>
      <c r="H184" s="46">
        <f t="shared" si="25"/>
        <v>0</v>
      </c>
      <c r="I184" s="46">
        <f t="shared" si="26"/>
        <v>0</v>
      </c>
      <c r="J184" s="46">
        <f t="shared" si="27"/>
        <v>0</v>
      </c>
      <c r="K184" s="46">
        <f t="shared" si="28"/>
        <v>0</v>
      </c>
      <c r="L184" s="46">
        <f>SUM(INDEX($I$17:$I$376,1,1):$I184)</f>
        <v>33149.378453000245</v>
      </c>
      <c r="M184" s="46">
        <f>SUM(INDEX($J$17:$J$376,1,1):$J184)</f>
        <v>200000.00000000006</v>
      </c>
      <c r="N184" s="38" t="b">
        <f t="shared" si="29"/>
        <v>0</v>
      </c>
    </row>
    <row r="185" spans="2:14" x14ac:dyDescent="0.25">
      <c r="B185" s="33">
        <v>169</v>
      </c>
      <c r="C185" s="34">
        <f t="shared" ca="1" si="20"/>
        <v>50581</v>
      </c>
      <c r="D185" s="45">
        <f t="shared" si="21"/>
        <v>0</v>
      </c>
      <c r="E185" s="45">
        <f t="shared" si="22"/>
        <v>0</v>
      </c>
      <c r="F185" s="45">
        <f t="shared" si="23"/>
        <v>2121.3103047815048</v>
      </c>
      <c r="G185" s="45">
        <f t="shared" si="24"/>
        <v>0</v>
      </c>
      <c r="H185" s="45">
        <f t="shared" si="25"/>
        <v>0</v>
      </c>
      <c r="I185" s="45">
        <f t="shared" si="26"/>
        <v>0</v>
      </c>
      <c r="J185" s="45">
        <f t="shared" si="27"/>
        <v>0</v>
      </c>
      <c r="K185" s="45">
        <f t="shared" si="28"/>
        <v>0</v>
      </c>
      <c r="L185" s="45">
        <f>SUM(INDEX($I$17:$I$376,1,1):$I185)</f>
        <v>33149.378453000245</v>
      </c>
      <c r="M185" s="45">
        <f>SUM(INDEX($J$17:$J$376,1,1):$J185)</f>
        <v>200000.00000000006</v>
      </c>
      <c r="N185" s="35" t="b">
        <f t="shared" si="29"/>
        <v>0</v>
      </c>
    </row>
    <row r="186" spans="2:14" x14ac:dyDescent="0.25">
      <c r="B186" s="36">
        <v>170</v>
      </c>
      <c r="C186" s="37">
        <f t="shared" ca="1" si="20"/>
        <v>50611</v>
      </c>
      <c r="D186" s="46">
        <f t="shared" si="21"/>
        <v>0</v>
      </c>
      <c r="E186" s="46">
        <f t="shared" si="22"/>
        <v>0</v>
      </c>
      <c r="F186" s="46">
        <f t="shared" si="23"/>
        <v>2121.3103047815048</v>
      </c>
      <c r="G186" s="46">
        <f t="shared" si="24"/>
        <v>0</v>
      </c>
      <c r="H186" s="46">
        <f t="shared" si="25"/>
        <v>0</v>
      </c>
      <c r="I186" s="46">
        <f t="shared" si="26"/>
        <v>0</v>
      </c>
      <c r="J186" s="46">
        <f t="shared" si="27"/>
        <v>0</v>
      </c>
      <c r="K186" s="46">
        <f t="shared" si="28"/>
        <v>0</v>
      </c>
      <c r="L186" s="46">
        <f>SUM(INDEX($I$17:$I$376,1,1):$I186)</f>
        <v>33149.378453000245</v>
      </c>
      <c r="M186" s="46">
        <f>SUM(INDEX($J$17:$J$376,1,1):$J186)</f>
        <v>200000.00000000006</v>
      </c>
      <c r="N186" s="38" t="b">
        <f t="shared" si="29"/>
        <v>0</v>
      </c>
    </row>
    <row r="187" spans="2:14" x14ac:dyDescent="0.25">
      <c r="B187" s="33">
        <v>171</v>
      </c>
      <c r="C187" s="34">
        <f t="shared" ca="1" si="20"/>
        <v>50642</v>
      </c>
      <c r="D187" s="45">
        <f t="shared" si="21"/>
        <v>0</v>
      </c>
      <c r="E187" s="45">
        <f t="shared" si="22"/>
        <v>0</v>
      </c>
      <c r="F187" s="45">
        <f t="shared" si="23"/>
        <v>2121.3103047815048</v>
      </c>
      <c r="G187" s="45">
        <f t="shared" si="24"/>
        <v>0</v>
      </c>
      <c r="H187" s="45">
        <f t="shared" si="25"/>
        <v>0</v>
      </c>
      <c r="I187" s="45">
        <f t="shared" si="26"/>
        <v>0</v>
      </c>
      <c r="J187" s="45">
        <f t="shared" si="27"/>
        <v>0</v>
      </c>
      <c r="K187" s="45">
        <f t="shared" si="28"/>
        <v>0</v>
      </c>
      <c r="L187" s="45">
        <f>SUM(INDEX($I$17:$I$376,1,1):$I187)</f>
        <v>33149.378453000245</v>
      </c>
      <c r="M187" s="45">
        <f>SUM(INDEX($J$17:$J$376,1,1):$J187)</f>
        <v>200000.00000000006</v>
      </c>
      <c r="N187" s="35" t="b">
        <f t="shared" si="29"/>
        <v>0</v>
      </c>
    </row>
    <row r="188" spans="2:14" x14ac:dyDescent="0.25">
      <c r="B188" s="36">
        <v>172</v>
      </c>
      <c r="C188" s="37">
        <f t="shared" ca="1" si="20"/>
        <v>50673</v>
      </c>
      <c r="D188" s="46">
        <f t="shared" si="21"/>
        <v>0</v>
      </c>
      <c r="E188" s="46">
        <f t="shared" si="22"/>
        <v>0</v>
      </c>
      <c r="F188" s="46">
        <f t="shared" si="23"/>
        <v>2121.3103047815048</v>
      </c>
      <c r="G188" s="46">
        <f t="shared" si="24"/>
        <v>0</v>
      </c>
      <c r="H188" s="46">
        <f t="shared" si="25"/>
        <v>0</v>
      </c>
      <c r="I188" s="46">
        <f t="shared" si="26"/>
        <v>0</v>
      </c>
      <c r="J188" s="46">
        <f t="shared" si="27"/>
        <v>0</v>
      </c>
      <c r="K188" s="46">
        <f t="shared" si="28"/>
        <v>0</v>
      </c>
      <c r="L188" s="46">
        <f>SUM(INDEX($I$17:$I$376,1,1):$I188)</f>
        <v>33149.378453000245</v>
      </c>
      <c r="M188" s="46">
        <f>SUM(INDEX($J$17:$J$376,1,1):$J188)</f>
        <v>200000.00000000006</v>
      </c>
      <c r="N188" s="38" t="b">
        <f t="shared" si="29"/>
        <v>0</v>
      </c>
    </row>
    <row r="189" spans="2:14" x14ac:dyDescent="0.25">
      <c r="B189" s="33">
        <v>173</v>
      </c>
      <c r="C189" s="34">
        <f t="shared" ca="1" si="20"/>
        <v>50703</v>
      </c>
      <c r="D189" s="45">
        <f t="shared" si="21"/>
        <v>0</v>
      </c>
      <c r="E189" s="45">
        <f t="shared" si="22"/>
        <v>0</v>
      </c>
      <c r="F189" s="45">
        <f t="shared" si="23"/>
        <v>2121.3103047815048</v>
      </c>
      <c r="G189" s="45">
        <f t="shared" si="24"/>
        <v>0</v>
      </c>
      <c r="H189" s="45">
        <f t="shared" si="25"/>
        <v>0</v>
      </c>
      <c r="I189" s="45">
        <f t="shared" si="26"/>
        <v>0</v>
      </c>
      <c r="J189" s="45">
        <f t="shared" si="27"/>
        <v>0</v>
      </c>
      <c r="K189" s="45">
        <f t="shared" si="28"/>
        <v>0</v>
      </c>
      <c r="L189" s="45">
        <f>SUM(INDEX($I$17:$I$376,1,1):$I189)</f>
        <v>33149.378453000245</v>
      </c>
      <c r="M189" s="45">
        <f>SUM(INDEX($J$17:$J$376,1,1):$J189)</f>
        <v>200000.00000000006</v>
      </c>
      <c r="N189" s="35" t="b">
        <f t="shared" si="29"/>
        <v>0</v>
      </c>
    </row>
    <row r="190" spans="2:14" x14ac:dyDescent="0.25">
      <c r="B190" s="36">
        <v>174</v>
      </c>
      <c r="C190" s="37">
        <f t="shared" ca="1" si="20"/>
        <v>50734</v>
      </c>
      <c r="D190" s="46">
        <f t="shared" si="21"/>
        <v>0</v>
      </c>
      <c r="E190" s="46">
        <f t="shared" si="22"/>
        <v>0</v>
      </c>
      <c r="F190" s="46">
        <f t="shared" si="23"/>
        <v>2121.3103047815048</v>
      </c>
      <c r="G190" s="46">
        <f t="shared" si="24"/>
        <v>0</v>
      </c>
      <c r="H190" s="46">
        <f t="shared" si="25"/>
        <v>0</v>
      </c>
      <c r="I190" s="46">
        <f t="shared" si="26"/>
        <v>0</v>
      </c>
      <c r="J190" s="46">
        <f t="shared" si="27"/>
        <v>0</v>
      </c>
      <c r="K190" s="46">
        <f t="shared" si="28"/>
        <v>0</v>
      </c>
      <c r="L190" s="46">
        <f>SUM(INDEX($I$17:$I$376,1,1):$I190)</f>
        <v>33149.378453000245</v>
      </c>
      <c r="M190" s="46">
        <f>SUM(INDEX($J$17:$J$376,1,1):$J190)</f>
        <v>200000.00000000006</v>
      </c>
      <c r="N190" s="38" t="b">
        <f t="shared" si="29"/>
        <v>0</v>
      </c>
    </row>
    <row r="191" spans="2:14" x14ac:dyDescent="0.25">
      <c r="B191" s="33">
        <v>175</v>
      </c>
      <c r="C191" s="34">
        <f t="shared" ca="1" si="20"/>
        <v>50764</v>
      </c>
      <c r="D191" s="45">
        <f t="shared" si="21"/>
        <v>0</v>
      </c>
      <c r="E191" s="45">
        <f t="shared" si="22"/>
        <v>0</v>
      </c>
      <c r="F191" s="45">
        <f t="shared" si="23"/>
        <v>2121.3103047815048</v>
      </c>
      <c r="G191" s="45">
        <f t="shared" si="24"/>
        <v>0</v>
      </c>
      <c r="H191" s="45">
        <f t="shared" si="25"/>
        <v>0</v>
      </c>
      <c r="I191" s="45">
        <f t="shared" si="26"/>
        <v>0</v>
      </c>
      <c r="J191" s="45">
        <f t="shared" si="27"/>
        <v>0</v>
      </c>
      <c r="K191" s="45">
        <f t="shared" si="28"/>
        <v>0</v>
      </c>
      <c r="L191" s="45">
        <f>SUM(INDEX($I$17:$I$376,1,1):$I191)</f>
        <v>33149.378453000245</v>
      </c>
      <c r="M191" s="45">
        <f>SUM(INDEX($J$17:$J$376,1,1):$J191)</f>
        <v>200000.00000000006</v>
      </c>
      <c r="N191" s="35" t="b">
        <f t="shared" si="29"/>
        <v>0</v>
      </c>
    </row>
    <row r="192" spans="2:14" x14ac:dyDescent="0.25">
      <c r="B192" s="36">
        <v>176</v>
      </c>
      <c r="C192" s="37">
        <f t="shared" ca="1" si="20"/>
        <v>50795</v>
      </c>
      <c r="D192" s="46">
        <f t="shared" si="21"/>
        <v>0</v>
      </c>
      <c r="E192" s="46">
        <f t="shared" si="22"/>
        <v>0</v>
      </c>
      <c r="F192" s="46">
        <f t="shared" si="23"/>
        <v>2121.3103047815048</v>
      </c>
      <c r="G192" s="46">
        <f t="shared" si="24"/>
        <v>0</v>
      </c>
      <c r="H192" s="46">
        <f t="shared" si="25"/>
        <v>0</v>
      </c>
      <c r="I192" s="46">
        <f t="shared" si="26"/>
        <v>0</v>
      </c>
      <c r="J192" s="46">
        <f t="shared" si="27"/>
        <v>0</v>
      </c>
      <c r="K192" s="46">
        <f t="shared" si="28"/>
        <v>0</v>
      </c>
      <c r="L192" s="46">
        <f>SUM(INDEX($I$17:$I$376,1,1):$I192)</f>
        <v>33149.378453000245</v>
      </c>
      <c r="M192" s="46">
        <f>SUM(INDEX($J$17:$J$376,1,1):$J192)</f>
        <v>200000.00000000006</v>
      </c>
      <c r="N192" s="38" t="b">
        <f t="shared" si="29"/>
        <v>0</v>
      </c>
    </row>
    <row r="193" spans="2:14" x14ac:dyDescent="0.25">
      <c r="B193" s="33">
        <v>177</v>
      </c>
      <c r="C193" s="34">
        <f t="shared" ca="1" si="20"/>
        <v>50826</v>
      </c>
      <c r="D193" s="45">
        <f t="shared" si="21"/>
        <v>0</v>
      </c>
      <c r="E193" s="45">
        <f t="shared" si="22"/>
        <v>0</v>
      </c>
      <c r="F193" s="45">
        <f t="shared" si="23"/>
        <v>2121.3103047815048</v>
      </c>
      <c r="G193" s="45">
        <f t="shared" si="24"/>
        <v>0</v>
      </c>
      <c r="H193" s="45">
        <f t="shared" si="25"/>
        <v>0</v>
      </c>
      <c r="I193" s="45">
        <f t="shared" si="26"/>
        <v>0</v>
      </c>
      <c r="J193" s="45">
        <f t="shared" si="27"/>
        <v>0</v>
      </c>
      <c r="K193" s="45">
        <f t="shared" si="28"/>
        <v>0</v>
      </c>
      <c r="L193" s="45">
        <f>SUM(INDEX($I$17:$I$376,1,1):$I193)</f>
        <v>33149.378453000245</v>
      </c>
      <c r="M193" s="45">
        <f>SUM(INDEX($J$17:$J$376,1,1):$J193)</f>
        <v>200000.00000000006</v>
      </c>
      <c r="N193" s="35" t="b">
        <f t="shared" si="29"/>
        <v>0</v>
      </c>
    </row>
    <row r="194" spans="2:14" x14ac:dyDescent="0.25">
      <c r="B194" s="36">
        <v>178</v>
      </c>
      <c r="C194" s="37">
        <f t="shared" ca="1" si="20"/>
        <v>50854</v>
      </c>
      <c r="D194" s="46">
        <f t="shared" si="21"/>
        <v>0</v>
      </c>
      <c r="E194" s="46">
        <f t="shared" si="22"/>
        <v>0</v>
      </c>
      <c r="F194" s="46">
        <f t="shared" si="23"/>
        <v>2121.3103047815048</v>
      </c>
      <c r="G194" s="46">
        <f t="shared" si="24"/>
        <v>0</v>
      </c>
      <c r="H194" s="46">
        <f t="shared" si="25"/>
        <v>0</v>
      </c>
      <c r="I194" s="46">
        <f t="shared" si="26"/>
        <v>0</v>
      </c>
      <c r="J194" s="46">
        <f t="shared" si="27"/>
        <v>0</v>
      </c>
      <c r="K194" s="46">
        <f t="shared" si="28"/>
        <v>0</v>
      </c>
      <c r="L194" s="46">
        <f>SUM(INDEX($I$17:$I$376,1,1):$I194)</f>
        <v>33149.378453000245</v>
      </c>
      <c r="M194" s="46">
        <f>SUM(INDEX($J$17:$J$376,1,1):$J194)</f>
        <v>200000.00000000006</v>
      </c>
      <c r="N194" s="38" t="b">
        <f t="shared" si="29"/>
        <v>0</v>
      </c>
    </row>
    <row r="195" spans="2:14" x14ac:dyDescent="0.25">
      <c r="B195" s="33">
        <v>179</v>
      </c>
      <c r="C195" s="34">
        <f t="shared" ca="1" si="20"/>
        <v>50885</v>
      </c>
      <c r="D195" s="45">
        <f t="shared" si="21"/>
        <v>0</v>
      </c>
      <c r="E195" s="45">
        <f t="shared" si="22"/>
        <v>0</v>
      </c>
      <c r="F195" s="45">
        <f t="shared" si="23"/>
        <v>2121.3103047815048</v>
      </c>
      <c r="G195" s="45">
        <f t="shared" si="24"/>
        <v>0</v>
      </c>
      <c r="H195" s="45">
        <f t="shared" si="25"/>
        <v>0</v>
      </c>
      <c r="I195" s="45">
        <f t="shared" si="26"/>
        <v>0</v>
      </c>
      <c r="J195" s="45">
        <f t="shared" si="27"/>
        <v>0</v>
      </c>
      <c r="K195" s="45">
        <f t="shared" si="28"/>
        <v>0</v>
      </c>
      <c r="L195" s="45">
        <f>SUM(INDEX($I$17:$I$376,1,1):$I195)</f>
        <v>33149.378453000245</v>
      </c>
      <c r="M195" s="45">
        <f>SUM(INDEX($J$17:$J$376,1,1):$J195)</f>
        <v>200000.00000000006</v>
      </c>
      <c r="N195" s="35" t="b">
        <f t="shared" si="29"/>
        <v>0</v>
      </c>
    </row>
    <row r="196" spans="2:14" x14ac:dyDescent="0.25">
      <c r="B196" s="36">
        <v>180</v>
      </c>
      <c r="C196" s="37">
        <f t="shared" ca="1" si="20"/>
        <v>50915</v>
      </c>
      <c r="D196" s="46">
        <f t="shared" si="21"/>
        <v>0</v>
      </c>
      <c r="E196" s="46">
        <f t="shared" si="22"/>
        <v>0</v>
      </c>
      <c r="F196" s="46">
        <f t="shared" si="23"/>
        <v>2121.3103047815048</v>
      </c>
      <c r="G196" s="46">
        <f t="shared" si="24"/>
        <v>0</v>
      </c>
      <c r="H196" s="46">
        <f t="shared" si="25"/>
        <v>0</v>
      </c>
      <c r="I196" s="46">
        <f t="shared" si="26"/>
        <v>0</v>
      </c>
      <c r="J196" s="46">
        <f t="shared" si="27"/>
        <v>0</v>
      </c>
      <c r="K196" s="46">
        <f t="shared" si="28"/>
        <v>0</v>
      </c>
      <c r="L196" s="46">
        <f>SUM(INDEX($I$17:$I$376,1,1):$I196)</f>
        <v>33149.378453000245</v>
      </c>
      <c r="M196" s="46">
        <f>SUM(INDEX($J$17:$J$376,1,1):$J196)</f>
        <v>200000.00000000006</v>
      </c>
      <c r="N196" s="38" t="b">
        <f t="shared" si="29"/>
        <v>0</v>
      </c>
    </row>
    <row r="197" spans="2:14" x14ac:dyDescent="0.25">
      <c r="B197" s="33">
        <v>181</v>
      </c>
      <c r="C197" s="34">
        <f t="shared" ca="1" si="20"/>
        <v>50946</v>
      </c>
      <c r="D197" s="45">
        <f t="shared" si="21"/>
        <v>0</v>
      </c>
      <c r="E197" s="45">
        <f t="shared" si="22"/>
        <v>0</v>
      </c>
      <c r="F197" s="45">
        <f t="shared" si="23"/>
        <v>2121.3103047815048</v>
      </c>
      <c r="G197" s="45">
        <f t="shared" si="24"/>
        <v>0</v>
      </c>
      <c r="H197" s="45">
        <f t="shared" si="25"/>
        <v>0</v>
      </c>
      <c r="I197" s="45">
        <f t="shared" si="26"/>
        <v>0</v>
      </c>
      <c r="J197" s="45">
        <f t="shared" si="27"/>
        <v>0</v>
      </c>
      <c r="K197" s="45">
        <f t="shared" si="28"/>
        <v>0</v>
      </c>
      <c r="L197" s="45">
        <f>SUM(INDEX($I$17:$I$376,1,1):$I197)</f>
        <v>33149.378453000245</v>
      </c>
      <c r="M197" s="45">
        <f>SUM(INDEX($J$17:$J$376,1,1):$J197)</f>
        <v>200000.00000000006</v>
      </c>
      <c r="N197" s="35" t="b">
        <f t="shared" si="29"/>
        <v>0</v>
      </c>
    </row>
    <row r="198" spans="2:14" x14ac:dyDescent="0.25">
      <c r="B198" s="36">
        <v>182</v>
      </c>
      <c r="C198" s="37">
        <f t="shared" ca="1" si="20"/>
        <v>50976</v>
      </c>
      <c r="D198" s="46">
        <f t="shared" si="21"/>
        <v>0</v>
      </c>
      <c r="E198" s="46">
        <f t="shared" si="22"/>
        <v>0</v>
      </c>
      <c r="F198" s="46">
        <f t="shared" si="23"/>
        <v>2121.3103047815048</v>
      </c>
      <c r="G198" s="46">
        <f t="shared" si="24"/>
        <v>0</v>
      </c>
      <c r="H198" s="46">
        <f t="shared" si="25"/>
        <v>0</v>
      </c>
      <c r="I198" s="46">
        <f t="shared" si="26"/>
        <v>0</v>
      </c>
      <c r="J198" s="46">
        <f t="shared" si="27"/>
        <v>0</v>
      </c>
      <c r="K198" s="46">
        <f t="shared" si="28"/>
        <v>0</v>
      </c>
      <c r="L198" s="46">
        <f>SUM(INDEX($I$17:$I$376,1,1):$I198)</f>
        <v>33149.378453000245</v>
      </c>
      <c r="M198" s="46">
        <f>SUM(INDEX($J$17:$J$376,1,1):$J198)</f>
        <v>200000.00000000006</v>
      </c>
      <c r="N198" s="38" t="b">
        <f t="shared" si="29"/>
        <v>0</v>
      </c>
    </row>
    <row r="199" spans="2:14" x14ac:dyDescent="0.25">
      <c r="B199" s="33">
        <v>183</v>
      </c>
      <c r="C199" s="34">
        <f t="shared" ca="1" si="20"/>
        <v>51007</v>
      </c>
      <c r="D199" s="45">
        <f t="shared" si="21"/>
        <v>0</v>
      </c>
      <c r="E199" s="45">
        <f t="shared" si="22"/>
        <v>0</v>
      </c>
      <c r="F199" s="45">
        <f t="shared" si="23"/>
        <v>2121.3103047815048</v>
      </c>
      <c r="G199" s="45">
        <f t="shared" si="24"/>
        <v>0</v>
      </c>
      <c r="H199" s="45">
        <f t="shared" si="25"/>
        <v>0</v>
      </c>
      <c r="I199" s="45">
        <f t="shared" si="26"/>
        <v>0</v>
      </c>
      <c r="J199" s="45">
        <f t="shared" si="27"/>
        <v>0</v>
      </c>
      <c r="K199" s="45">
        <f t="shared" si="28"/>
        <v>0</v>
      </c>
      <c r="L199" s="45">
        <f>SUM(INDEX($I$17:$I$376,1,1):$I199)</f>
        <v>33149.378453000245</v>
      </c>
      <c r="M199" s="45">
        <f>SUM(INDEX($J$17:$J$376,1,1):$J199)</f>
        <v>200000.00000000006</v>
      </c>
      <c r="N199" s="35" t="b">
        <f t="shared" si="29"/>
        <v>0</v>
      </c>
    </row>
    <row r="200" spans="2:14" x14ac:dyDescent="0.25">
      <c r="B200" s="36">
        <v>184</v>
      </c>
      <c r="C200" s="37">
        <f t="shared" ca="1" si="20"/>
        <v>51038</v>
      </c>
      <c r="D200" s="46">
        <f t="shared" si="21"/>
        <v>0</v>
      </c>
      <c r="E200" s="46">
        <f t="shared" si="22"/>
        <v>0</v>
      </c>
      <c r="F200" s="46">
        <f t="shared" si="23"/>
        <v>2121.3103047815048</v>
      </c>
      <c r="G200" s="46">
        <f t="shared" si="24"/>
        <v>0</v>
      </c>
      <c r="H200" s="46">
        <f t="shared" si="25"/>
        <v>0</v>
      </c>
      <c r="I200" s="46">
        <f t="shared" si="26"/>
        <v>0</v>
      </c>
      <c r="J200" s="46">
        <f t="shared" si="27"/>
        <v>0</v>
      </c>
      <c r="K200" s="46">
        <f t="shared" si="28"/>
        <v>0</v>
      </c>
      <c r="L200" s="46">
        <f>SUM(INDEX($I$17:$I$376,1,1):$I200)</f>
        <v>33149.378453000245</v>
      </c>
      <c r="M200" s="46">
        <f>SUM(INDEX($J$17:$J$376,1,1):$J200)</f>
        <v>200000.00000000006</v>
      </c>
      <c r="N200" s="38" t="b">
        <f t="shared" si="29"/>
        <v>0</v>
      </c>
    </row>
    <row r="201" spans="2:14" x14ac:dyDescent="0.25">
      <c r="B201" s="33">
        <v>185</v>
      </c>
      <c r="C201" s="34">
        <f t="shared" ca="1" si="20"/>
        <v>51068</v>
      </c>
      <c r="D201" s="45">
        <f t="shared" si="21"/>
        <v>0</v>
      </c>
      <c r="E201" s="45">
        <f t="shared" si="22"/>
        <v>0</v>
      </c>
      <c r="F201" s="45">
        <f t="shared" si="23"/>
        <v>2121.3103047815048</v>
      </c>
      <c r="G201" s="45">
        <f t="shared" si="24"/>
        <v>0</v>
      </c>
      <c r="H201" s="45">
        <f t="shared" si="25"/>
        <v>0</v>
      </c>
      <c r="I201" s="45">
        <f t="shared" si="26"/>
        <v>0</v>
      </c>
      <c r="J201" s="45">
        <f t="shared" si="27"/>
        <v>0</v>
      </c>
      <c r="K201" s="45">
        <f t="shared" si="28"/>
        <v>0</v>
      </c>
      <c r="L201" s="45">
        <f>SUM(INDEX($I$17:$I$376,1,1):$I201)</f>
        <v>33149.378453000245</v>
      </c>
      <c r="M201" s="45">
        <f>SUM(INDEX($J$17:$J$376,1,1):$J201)</f>
        <v>200000.00000000006</v>
      </c>
      <c r="N201" s="35" t="b">
        <f t="shared" si="29"/>
        <v>0</v>
      </c>
    </row>
    <row r="202" spans="2:14" x14ac:dyDescent="0.25">
      <c r="B202" s="36">
        <v>186</v>
      </c>
      <c r="C202" s="37">
        <f t="shared" ca="1" si="20"/>
        <v>51099</v>
      </c>
      <c r="D202" s="46">
        <f t="shared" si="21"/>
        <v>0</v>
      </c>
      <c r="E202" s="46">
        <f t="shared" si="22"/>
        <v>0</v>
      </c>
      <c r="F202" s="46">
        <f t="shared" si="23"/>
        <v>2121.3103047815048</v>
      </c>
      <c r="G202" s="46">
        <f t="shared" si="24"/>
        <v>0</v>
      </c>
      <c r="H202" s="46">
        <f t="shared" si="25"/>
        <v>0</v>
      </c>
      <c r="I202" s="46">
        <f t="shared" si="26"/>
        <v>0</v>
      </c>
      <c r="J202" s="46">
        <f t="shared" si="27"/>
        <v>0</v>
      </c>
      <c r="K202" s="46">
        <f t="shared" si="28"/>
        <v>0</v>
      </c>
      <c r="L202" s="46">
        <f>SUM(INDEX($I$17:$I$376,1,1):$I202)</f>
        <v>33149.378453000245</v>
      </c>
      <c r="M202" s="46">
        <f>SUM(INDEX($J$17:$J$376,1,1):$J202)</f>
        <v>200000.00000000006</v>
      </c>
      <c r="N202" s="38" t="b">
        <f t="shared" si="29"/>
        <v>0</v>
      </c>
    </row>
    <row r="203" spans="2:14" x14ac:dyDescent="0.25">
      <c r="B203" s="33">
        <v>187</v>
      </c>
      <c r="C203" s="34">
        <f t="shared" ca="1" si="20"/>
        <v>51129</v>
      </c>
      <c r="D203" s="45">
        <f t="shared" si="21"/>
        <v>0</v>
      </c>
      <c r="E203" s="45">
        <f t="shared" si="22"/>
        <v>0</v>
      </c>
      <c r="F203" s="45">
        <f t="shared" si="23"/>
        <v>2121.3103047815048</v>
      </c>
      <c r="G203" s="45">
        <f t="shared" si="24"/>
        <v>0</v>
      </c>
      <c r="H203" s="45">
        <f t="shared" si="25"/>
        <v>0</v>
      </c>
      <c r="I203" s="45">
        <f t="shared" si="26"/>
        <v>0</v>
      </c>
      <c r="J203" s="45">
        <f t="shared" si="27"/>
        <v>0</v>
      </c>
      <c r="K203" s="45">
        <f t="shared" si="28"/>
        <v>0</v>
      </c>
      <c r="L203" s="45">
        <f>SUM(INDEX($I$17:$I$376,1,1):$I203)</f>
        <v>33149.378453000245</v>
      </c>
      <c r="M203" s="45">
        <f>SUM(INDEX($J$17:$J$376,1,1):$J203)</f>
        <v>200000.00000000006</v>
      </c>
      <c r="N203" s="35" t="b">
        <f t="shared" si="29"/>
        <v>0</v>
      </c>
    </row>
    <row r="204" spans="2:14" x14ac:dyDescent="0.25">
      <c r="B204" s="36">
        <v>188</v>
      </c>
      <c r="C204" s="37">
        <f t="shared" ca="1" si="20"/>
        <v>51160</v>
      </c>
      <c r="D204" s="46">
        <f t="shared" si="21"/>
        <v>0</v>
      </c>
      <c r="E204" s="46">
        <f t="shared" si="22"/>
        <v>0</v>
      </c>
      <c r="F204" s="46">
        <f t="shared" si="23"/>
        <v>2121.3103047815048</v>
      </c>
      <c r="G204" s="46">
        <f t="shared" si="24"/>
        <v>0</v>
      </c>
      <c r="H204" s="46">
        <f t="shared" si="25"/>
        <v>0</v>
      </c>
      <c r="I204" s="46">
        <f t="shared" si="26"/>
        <v>0</v>
      </c>
      <c r="J204" s="46">
        <f t="shared" si="27"/>
        <v>0</v>
      </c>
      <c r="K204" s="46">
        <f t="shared" si="28"/>
        <v>0</v>
      </c>
      <c r="L204" s="46">
        <f>SUM(INDEX($I$17:$I$376,1,1):$I204)</f>
        <v>33149.378453000245</v>
      </c>
      <c r="M204" s="46">
        <f>SUM(INDEX($J$17:$J$376,1,1):$J204)</f>
        <v>200000.00000000006</v>
      </c>
      <c r="N204" s="38" t="b">
        <f t="shared" si="29"/>
        <v>0</v>
      </c>
    </row>
    <row r="205" spans="2:14" x14ac:dyDescent="0.25">
      <c r="B205" s="33">
        <v>189</v>
      </c>
      <c r="C205" s="34">
        <f t="shared" ca="1" si="20"/>
        <v>51191</v>
      </c>
      <c r="D205" s="45">
        <f t="shared" si="21"/>
        <v>0</v>
      </c>
      <c r="E205" s="45">
        <f t="shared" si="22"/>
        <v>0</v>
      </c>
      <c r="F205" s="45">
        <f t="shared" si="23"/>
        <v>2121.3103047815048</v>
      </c>
      <c r="G205" s="45">
        <f t="shared" si="24"/>
        <v>0</v>
      </c>
      <c r="H205" s="45">
        <f t="shared" si="25"/>
        <v>0</v>
      </c>
      <c r="I205" s="45">
        <f t="shared" si="26"/>
        <v>0</v>
      </c>
      <c r="J205" s="45">
        <f t="shared" si="27"/>
        <v>0</v>
      </c>
      <c r="K205" s="45">
        <f t="shared" si="28"/>
        <v>0</v>
      </c>
      <c r="L205" s="45">
        <f>SUM(INDEX($I$17:$I$376,1,1):$I205)</f>
        <v>33149.378453000245</v>
      </c>
      <c r="M205" s="45">
        <f>SUM(INDEX($J$17:$J$376,1,1):$J205)</f>
        <v>200000.00000000006</v>
      </c>
      <c r="N205" s="35" t="b">
        <f t="shared" si="29"/>
        <v>0</v>
      </c>
    </row>
    <row r="206" spans="2:14" x14ac:dyDescent="0.25">
      <c r="B206" s="36">
        <v>190</v>
      </c>
      <c r="C206" s="37">
        <f t="shared" ca="1" si="20"/>
        <v>51220</v>
      </c>
      <c r="D206" s="46">
        <f t="shared" si="21"/>
        <v>0</v>
      </c>
      <c r="E206" s="46">
        <f t="shared" si="22"/>
        <v>0</v>
      </c>
      <c r="F206" s="46">
        <f t="shared" si="23"/>
        <v>2121.3103047815048</v>
      </c>
      <c r="G206" s="46">
        <f t="shared" si="24"/>
        <v>0</v>
      </c>
      <c r="H206" s="46">
        <f t="shared" si="25"/>
        <v>0</v>
      </c>
      <c r="I206" s="46">
        <f t="shared" si="26"/>
        <v>0</v>
      </c>
      <c r="J206" s="46">
        <f t="shared" si="27"/>
        <v>0</v>
      </c>
      <c r="K206" s="46">
        <f t="shared" si="28"/>
        <v>0</v>
      </c>
      <c r="L206" s="46">
        <f>SUM(INDEX($I$17:$I$376,1,1):$I206)</f>
        <v>33149.378453000245</v>
      </c>
      <c r="M206" s="46">
        <f>SUM(INDEX($J$17:$J$376,1,1):$J206)</f>
        <v>200000.00000000006</v>
      </c>
      <c r="N206" s="38" t="b">
        <f t="shared" si="29"/>
        <v>0</v>
      </c>
    </row>
    <row r="207" spans="2:14" x14ac:dyDescent="0.25">
      <c r="B207" s="33">
        <v>191</v>
      </c>
      <c r="C207" s="34">
        <f t="shared" ca="1" si="20"/>
        <v>51251</v>
      </c>
      <c r="D207" s="45">
        <f t="shared" si="21"/>
        <v>0</v>
      </c>
      <c r="E207" s="45">
        <f t="shared" si="22"/>
        <v>0</v>
      </c>
      <c r="F207" s="45">
        <f t="shared" si="23"/>
        <v>2121.3103047815048</v>
      </c>
      <c r="G207" s="45">
        <f t="shared" si="24"/>
        <v>0</v>
      </c>
      <c r="H207" s="45">
        <f t="shared" si="25"/>
        <v>0</v>
      </c>
      <c r="I207" s="45">
        <f t="shared" si="26"/>
        <v>0</v>
      </c>
      <c r="J207" s="45">
        <f t="shared" si="27"/>
        <v>0</v>
      </c>
      <c r="K207" s="45">
        <f t="shared" si="28"/>
        <v>0</v>
      </c>
      <c r="L207" s="45">
        <f>SUM(INDEX($I$17:$I$376,1,1):$I207)</f>
        <v>33149.378453000245</v>
      </c>
      <c r="M207" s="45">
        <f>SUM(INDEX($J$17:$J$376,1,1):$J207)</f>
        <v>200000.00000000006</v>
      </c>
      <c r="N207" s="35" t="b">
        <f t="shared" si="29"/>
        <v>0</v>
      </c>
    </row>
    <row r="208" spans="2:14" x14ac:dyDescent="0.25">
      <c r="B208" s="36">
        <v>192</v>
      </c>
      <c r="C208" s="37">
        <f t="shared" ca="1" si="20"/>
        <v>51281</v>
      </c>
      <c r="D208" s="46">
        <f t="shared" si="21"/>
        <v>0</v>
      </c>
      <c r="E208" s="46">
        <f t="shared" si="22"/>
        <v>0</v>
      </c>
      <c r="F208" s="46">
        <f t="shared" si="23"/>
        <v>2121.3103047815048</v>
      </c>
      <c r="G208" s="46">
        <f t="shared" si="24"/>
        <v>0</v>
      </c>
      <c r="H208" s="46">
        <f t="shared" si="25"/>
        <v>0</v>
      </c>
      <c r="I208" s="46">
        <f t="shared" si="26"/>
        <v>0</v>
      </c>
      <c r="J208" s="46">
        <f t="shared" si="27"/>
        <v>0</v>
      </c>
      <c r="K208" s="46">
        <f t="shared" si="28"/>
        <v>0</v>
      </c>
      <c r="L208" s="46">
        <f>SUM(INDEX($I$17:$I$376,1,1):$I208)</f>
        <v>33149.378453000245</v>
      </c>
      <c r="M208" s="46">
        <f>SUM(INDEX($J$17:$J$376,1,1):$J208)</f>
        <v>200000.00000000006</v>
      </c>
      <c r="N208" s="38" t="b">
        <f t="shared" si="29"/>
        <v>0</v>
      </c>
    </row>
    <row r="209" spans="2:14" x14ac:dyDescent="0.25">
      <c r="B209" s="33">
        <v>193</v>
      </c>
      <c r="C209" s="34">
        <f t="shared" ref="C209:C272" ca="1" si="30">IF($B209=1,loan_start_date,EDATE(C208,1))</f>
        <v>51312</v>
      </c>
      <c r="D209" s="45">
        <f t="shared" ref="D209:D272" si="31">IF($B209=1,loan_amount,INDEX(ending_balance,$B209-1))</f>
        <v>0</v>
      </c>
      <c r="E209" s="45">
        <f t="shared" ref="E209:E272" si="32">IF(enable_optional_payment,IF($F209+extra_payments&lt;$D209,extra_payments,IF($D209-$F209&gt;0,$D209+$I209-$F209,0)),0)</f>
        <v>0</v>
      </c>
      <c r="F209" s="45">
        <f t="shared" ref="F209:F272" si="33">scheduled_payment_amt</f>
        <v>2121.3103047815048</v>
      </c>
      <c r="G209" s="45">
        <f t="shared" ref="G209:G272" si="34">IF(enable_property_tax,property_tax_amount,0)</f>
        <v>0</v>
      </c>
      <c r="H209" s="45">
        <f t="shared" ref="H209:H272" si="35">IF($F209+$E209&lt;=$D209,$F209+$E209,$D209+$I209)+$G209</f>
        <v>0</v>
      </c>
      <c r="I209" s="45">
        <f t="shared" ref="I209:I272" si="36">IFERROR(-IPMT(interest_rate/payments_per_year,1,scheduled_no_of_payments-$B209+1,$D209),0)</f>
        <v>0</v>
      </c>
      <c r="J209" s="45">
        <f t="shared" ref="J209:J272" si="37">$H209-$I209-$G209</f>
        <v>0</v>
      </c>
      <c r="K209" s="45">
        <f t="shared" ref="K209:K272" si="38">IF($F209+$E209&lt;=$D209,$D209-$J209,0)</f>
        <v>0</v>
      </c>
      <c r="L209" s="45">
        <f>SUM(INDEX($I$17:$I$376,1,1):$I209)</f>
        <v>33149.378453000245</v>
      </c>
      <c r="M209" s="45">
        <f>SUM(INDEX($J$17:$J$376,1,1):$J209)</f>
        <v>200000.00000000006</v>
      </c>
      <c r="N209" s="35" t="b">
        <f t="shared" ref="N209:N272" si="39">$B209&lt;=actual_no_of_payments</f>
        <v>0</v>
      </c>
    </row>
    <row r="210" spans="2:14" x14ac:dyDescent="0.25">
      <c r="B210" s="36">
        <v>194</v>
      </c>
      <c r="C210" s="37">
        <f t="shared" ca="1" si="30"/>
        <v>51342</v>
      </c>
      <c r="D210" s="46">
        <f t="shared" si="31"/>
        <v>0</v>
      </c>
      <c r="E210" s="46">
        <f t="shared" si="32"/>
        <v>0</v>
      </c>
      <c r="F210" s="46">
        <f t="shared" si="33"/>
        <v>2121.3103047815048</v>
      </c>
      <c r="G210" s="46">
        <f t="shared" si="34"/>
        <v>0</v>
      </c>
      <c r="H210" s="46">
        <f t="shared" si="35"/>
        <v>0</v>
      </c>
      <c r="I210" s="46">
        <f t="shared" si="36"/>
        <v>0</v>
      </c>
      <c r="J210" s="46">
        <f t="shared" si="37"/>
        <v>0</v>
      </c>
      <c r="K210" s="46">
        <f t="shared" si="38"/>
        <v>0</v>
      </c>
      <c r="L210" s="46">
        <f>SUM(INDEX($I$17:$I$376,1,1):$I210)</f>
        <v>33149.378453000245</v>
      </c>
      <c r="M210" s="46">
        <f>SUM(INDEX($J$17:$J$376,1,1):$J210)</f>
        <v>200000.00000000006</v>
      </c>
      <c r="N210" s="38" t="b">
        <f t="shared" si="39"/>
        <v>0</v>
      </c>
    </row>
    <row r="211" spans="2:14" x14ac:dyDescent="0.25">
      <c r="B211" s="33">
        <v>195</v>
      </c>
      <c r="C211" s="34">
        <f t="shared" ca="1" si="30"/>
        <v>51373</v>
      </c>
      <c r="D211" s="45">
        <f t="shared" si="31"/>
        <v>0</v>
      </c>
      <c r="E211" s="45">
        <f t="shared" si="32"/>
        <v>0</v>
      </c>
      <c r="F211" s="45">
        <f t="shared" si="33"/>
        <v>2121.3103047815048</v>
      </c>
      <c r="G211" s="45">
        <f t="shared" si="34"/>
        <v>0</v>
      </c>
      <c r="H211" s="45">
        <f t="shared" si="35"/>
        <v>0</v>
      </c>
      <c r="I211" s="45">
        <f t="shared" si="36"/>
        <v>0</v>
      </c>
      <c r="J211" s="45">
        <f t="shared" si="37"/>
        <v>0</v>
      </c>
      <c r="K211" s="45">
        <f t="shared" si="38"/>
        <v>0</v>
      </c>
      <c r="L211" s="45">
        <f>SUM(INDEX($I$17:$I$376,1,1):$I211)</f>
        <v>33149.378453000245</v>
      </c>
      <c r="M211" s="45">
        <f>SUM(INDEX($J$17:$J$376,1,1):$J211)</f>
        <v>200000.00000000006</v>
      </c>
      <c r="N211" s="35" t="b">
        <f t="shared" si="39"/>
        <v>0</v>
      </c>
    </row>
    <row r="212" spans="2:14" x14ac:dyDescent="0.25">
      <c r="B212" s="36">
        <v>196</v>
      </c>
      <c r="C212" s="37">
        <f t="shared" ca="1" si="30"/>
        <v>51404</v>
      </c>
      <c r="D212" s="46">
        <f t="shared" si="31"/>
        <v>0</v>
      </c>
      <c r="E212" s="46">
        <f t="shared" si="32"/>
        <v>0</v>
      </c>
      <c r="F212" s="46">
        <f t="shared" si="33"/>
        <v>2121.3103047815048</v>
      </c>
      <c r="G212" s="46">
        <f t="shared" si="34"/>
        <v>0</v>
      </c>
      <c r="H212" s="46">
        <f t="shared" si="35"/>
        <v>0</v>
      </c>
      <c r="I212" s="46">
        <f t="shared" si="36"/>
        <v>0</v>
      </c>
      <c r="J212" s="46">
        <f t="shared" si="37"/>
        <v>0</v>
      </c>
      <c r="K212" s="46">
        <f t="shared" si="38"/>
        <v>0</v>
      </c>
      <c r="L212" s="46">
        <f>SUM(INDEX($I$17:$I$376,1,1):$I212)</f>
        <v>33149.378453000245</v>
      </c>
      <c r="M212" s="46">
        <f>SUM(INDEX($J$17:$J$376,1,1):$J212)</f>
        <v>200000.00000000006</v>
      </c>
      <c r="N212" s="38" t="b">
        <f t="shared" si="39"/>
        <v>0</v>
      </c>
    </row>
    <row r="213" spans="2:14" x14ac:dyDescent="0.25">
      <c r="B213" s="33">
        <v>197</v>
      </c>
      <c r="C213" s="34">
        <f t="shared" ca="1" si="30"/>
        <v>51434</v>
      </c>
      <c r="D213" s="45">
        <f t="shared" si="31"/>
        <v>0</v>
      </c>
      <c r="E213" s="45">
        <f t="shared" si="32"/>
        <v>0</v>
      </c>
      <c r="F213" s="45">
        <f t="shared" si="33"/>
        <v>2121.3103047815048</v>
      </c>
      <c r="G213" s="45">
        <f t="shared" si="34"/>
        <v>0</v>
      </c>
      <c r="H213" s="45">
        <f t="shared" si="35"/>
        <v>0</v>
      </c>
      <c r="I213" s="45">
        <f t="shared" si="36"/>
        <v>0</v>
      </c>
      <c r="J213" s="45">
        <f t="shared" si="37"/>
        <v>0</v>
      </c>
      <c r="K213" s="45">
        <f t="shared" si="38"/>
        <v>0</v>
      </c>
      <c r="L213" s="45">
        <f>SUM(INDEX($I$17:$I$376,1,1):$I213)</f>
        <v>33149.378453000245</v>
      </c>
      <c r="M213" s="45">
        <f>SUM(INDEX($J$17:$J$376,1,1):$J213)</f>
        <v>200000.00000000006</v>
      </c>
      <c r="N213" s="35" t="b">
        <f t="shared" si="39"/>
        <v>0</v>
      </c>
    </row>
    <row r="214" spans="2:14" x14ac:dyDescent="0.25">
      <c r="B214" s="36">
        <v>198</v>
      </c>
      <c r="C214" s="37">
        <f t="shared" ca="1" si="30"/>
        <v>51465</v>
      </c>
      <c r="D214" s="46">
        <f t="shared" si="31"/>
        <v>0</v>
      </c>
      <c r="E214" s="46">
        <f t="shared" si="32"/>
        <v>0</v>
      </c>
      <c r="F214" s="46">
        <f t="shared" si="33"/>
        <v>2121.3103047815048</v>
      </c>
      <c r="G214" s="46">
        <f t="shared" si="34"/>
        <v>0</v>
      </c>
      <c r="H214" s="46">
        <f t="shared" si="35"/>
        <v>0</v>
      </c>
      <c r="I214" s="46">
        <f t="shared" si="36"/>
        <v>0</v>
      </c>
      <c r="J214" s="46">
        <f t="shared" si="37"/>
        <v>0</v>
      </c>
      <c r="K214" s="46">
        <f t="shared" si="38"/>
        <v>0</v>
      </c>
      <c r="L214" s="46">
        <f>SUM(INDEX($I$17:$I$376,1,1):$I214)</f>
        <v>33149.378453000245</v>
      </c>
      <c r="M214" s="46">
        <f>SUM(INDEX($J$17:$J$376,1,1):$J214)</f>
        <v>200000.00000000006</v>
      </c>
      <c r="N214" s="38" t="b">
        <f t="shared" si="39"/>
        <v>0</v>
      </c>
    </row>
    <row r="215" spans="2:14" x14ac:dyDescent="0.25">
      <c r="B215" s="33">
        <v>199</v>
      </c>
      <c r="C215" s="34">
        <f t="shared" ca="1" si="30"/>
        <v>51495</v>
      </c>
      <c r="D215" s="45">
        <f t="shared" si="31"/>
        <v>0</v>
      </c>
      <c r="E215" s="45">
        <f t="shared" si="32"/>
        <v>0</v>
      </c>
      <c r="F215" s="45">
        <f t="shared" si="33"/>
        <v>2121.3103047815048</v>
      </c>
      <c r="G215" s="45">
        <f t="shared" si="34"/>
        <v>0</v>
      </c>
      <c r="H215" s="45">
        <f t="shared" si="35"/>
        <v>0</v>
      </c>
      <c r="I215" s="45">
        <f t="shared" si="36"/>
        <v>0</v>
      </c>
      <c r="J215" s="45">
        <f t="shared" si="37"/>
        <v>0</v>
      </c>
      <c r="K215" s="45">
        <f t="shared" si="38"/>
        <v>0</v>
      </c>
      <c r="L215" s="45">
        <f>SUM(INDEX($I$17:$I$376,1,1):$I215)</f>
        <v>33149.378453000245</v>
      </c>
      <c r="M215" s="45">
        <f>SUM(INDEX($J$17:$J$376,1,1):$J215)</f>
        <v>200000.00000000006</v>
      </c>
      <c r="N215" s="35" t="b">
        <f t="shared" si="39"/>
        <v>0</v>
      </c>
    </row>
    <row r="216" spans="2:14" x14ac:dyDescent="0.25">
      <c r="B216" s="36">
        <v>200</v>
      </c>
      <c r="C216" s="37">
        <f t="shared" ca="1" si="30"/>
        <v>51526</v>
      </c>
      <c r="D216" s="46">
        <f t="shared" si="31"/>
        <v>0</v>
      </c>
      <c r="E216" s="46">
        <f t="shared" si="32"/>
        <v>0</v>
      </c>
      <c r="F216" s="46">
        <f t="shared" si="33"/>
        <v>2121.3103047815048</v>
      </c>
      <c r="G216" s="46">
        <f t="shared" si="34"/>
        <v>0</v>
      </c>
      <c r="H216" s="46">
        <f t="shared" si="35"/>
        <v>0</v>
      </c>
      <c r="I216" s="46">
        <f t="shared" si="36"/>
        <v>0</v>
      </c>
      <c r="J216" s="46">
        <f t="shared" si="37"/>
        <v>0</v>
      </c>
      <c r="K216" s="46">
        <f t="shared" si="38"/>
        <v>0</v>
      </c>
      <c r="L216" s="46">
        <f>SUM(INDEX($I$17:$I$376,1,1):$I216)</f>
        <v>33149.378453000245</v>
      </c>
      <c r="M216" s="46">
        <f>SUM(INDEX($J$17:$J$376,1,1):$J216)</f>
        <v>200000.00000000006</v>
      </c>
      <c r="N216" s="38" t="b">
        <f t="shared" si="39"/>
        <v>0</v>
      </c>
    </row>
    <row r="217" spans="2:14" x14ac:dyDescent="0.25">
      <c r="B217" s="33">
        <v>201</v>
      </c>
      <c r="C217" s="34">
        <f t="shared" ca="1" si="30"/>
        <v>51557</v>
      </c>
      <c r="D217" s="45">
        <f t="shared" si="31"/>
        <v>0</v>
      </c>
      <c r="E217" s="45">
        <f t="shared" si="32"/>
        <v>0</v>
      </c>
      <c r="F217" s="45">
        <f t="shared" si="33"/>
        <v>2121.3103047815048</v>
      </c>
      <c r="G217" s="45">
        <f t="shared" si="34"/>
        <v>0</v>
      </c>
      <c r="H217" s="45">
        <f t="shared" si="35"/>
        <v>0</v>
      </c>
      <c r="I217" s="45">
        <f t="shared" si="36"/>
        <v>0</v>
      </c>
      <c r="J217" s="45">
        <f t="shared" si="37"/>
        <v>0</v>
      </c>
      <c r="K217" s="45">
        <f t="shared" si="38"/>
        <v>0</v>
      </c>
      <c r="L217" s="45">
        <f>SUM(INDEX($I$17:$I$376,1,1):$I217)</f>
        <v>33149.378453000245</v>
      </c>
      <c r="M217" s="45">
        <f>SUM(INDEX($J$17:$J$376,1,1):$J217)</f>
        <v>200000.00000000006</v>
      </c>
      <c r="N217" s="35" t="b">
        <f t="shared" si="39"/>
        <v>0</v>
      </c>
    </row>
    <row r="218" spans="2:14" x14ac:dyDescent="0.25">
      <c r="B218" s="36">
        <v>202</v>
      </c>
      <c r="C218" s="37">
        <f t="shared" ca="1" si="30"/>
        <v>51585</v>
      </c>
      <c r="D218" s="46">
        <f t="shared" si="31"/>
        <v>0</v>
      </c>
      <c r="E218" s="46">
        <f t="shared" si="32"/>
        <v>0</v>
      </c>
      <c r="F218" s="46">
        <f t="shared" si="33"/>
        <v>2121.3103047815048</v>
      </c>
      <c r="G218" s="46">
        <f t="shared" si="34"/>
        <v>0</v>
      </c>
      <c r="H218" s="46">
        <f t="shared" si="35"/>
        <v>0</v>
      </c>
      <c r="I218" s="46">
        <f t="shared" si="36"/>
        <v>0</v>
      </c>
      <c r="J218" s="46">
        <f t="shared" si="37"/>
        <v>0</v>
      </c>
      <c r="K218" s="46">
        <f t="shared" si="38"/>
        <v>0</v>
      </c>
      <c r="L218" s="46">
        <f>SUM(INDEX($I$17:$I$376,1,1):$I218)</f>
        <v>33149.378453000245</v>
      </c>
      <c r="M218" s="46">
        <f>SUM(INDEX($J$17:$J$376,1,1):$J218)</f>
        <v>200000.00000000006</v>
      </c>
      <c r="N218" s="38" t="b">
        <f t="shared" si="39"/>
        <v>0</v>
      </c>
    </row>
    <row r="219" spans="2:14" x14ac:dyDescent="0.25">
      <c r="B219" s="33">
        <v>203</v>
      </c>
      <c r="C219" s="34">
        <f t="shared" ca="1" si="30"/>
        <v>51616</v>
      </c>
      <c r="D219" s="45">
        <f t="shared" si="31"/>
        <v>0</v>
      </c>
      <c r="E219" s="45">
        <f t="shared" si="32"/>
        <v>0</v>
      </c>
      <c r="F219" s="45">
        <f t="shared" si="33"/>
        <v>2121.3103047815048</v>
      </c>
      <c r="G219" s="45">
        <f t="shared" si="34"/>
        <v>0</v>
      </c>
      <c r="H219" s="45">
        <f t="shared" si="35"/>
        <v>0</v>
      </c>
      <c r="I219" s="45">
        <f t="shared" si="36"/>
        <v>0</v>
      </c>
      <c r="J219" s="45">
        <f t="shared" si="37"/>
        <v>0</v>
      </c>
      <c r="K219" s="45">
        <f t="shared" si="38"/>
        <v>0</v>
      </c>
      <c r="L219" s="45">
        <f>SUM(INDEX($I$17:$I$376,1,1):$I219)</f>
        <v>33149.378453000245</v>
      </c>
      <c r="M219" s="45">
        <f>SUM(INDEX($J$17:$J$376,1,1):$J219)</f>
        <v>200000.00000000006</v>
      </c>
      <c r="N219" s="35" t="b">
        <f t="shared" si="39"/>
        <v>0</v>
      </c>
    </row>
    <row r="220" spans="2:14" x14ac:dyDescent="0.25">
      <c r="B220" s="36">
        <v>204</v>
      </c>
      <c r="C220" s="37">
        <f t="shared" ca="1" si="30"/>
        <v>51646</v>
      </c>
      <c r="D220" s="46">
        <f t="shared" si="31"/>
        <v>0</v>
      </c>
      <c r="E220" s="46">
        <f t="shared" si="32"/>
        <v>0</v>
      </c>
      <c r="F220" s="46">
        <f t="shared" si="33"/>
        <v>2121.3103047815048</v>
      </c>
      <c r="G220" s="46">
        <f t="shared" si="34"/>
        <v>0</v>
      </c>
      <c r="H220" s="46">
        <f t="shared" si="35"/>
        <v>0</v>
      </c>
      <c r="I220" s="46">
        <f t="shared" si="36"/>
        <v>0</v>
      </c>
      <c r="J220" s="46">
        <f t="shared" si="37"/>
        <v>0</v>
      </c>
      <c r="K220" s="46">
        <f t="shared" si="38"/>
        <v>0</v>
      </c>
      <c r="L220" s="46">
        <f>SUM(INDEX($I$17:$I$376,1,1):$I220)</f>
        <v>33149.378453000245</v>
      </c>
      <c r="M220" s="46">
        <f>SUM(INDEX($J$17:$J$376,1,1):$J220)</f>
        <v>200000.00000000006</v>
      </c>
      <c r="N220" s="38" t="b">
        <f t="shared" si="39"/>
        <v>0</v>
      </c>
    </row>
    <row r="221" spans="2:14" x14ac:dyDescent="0.25">
      <c r="B221" s="33">
        <v>205</v>
      </c>
      <c r="C221" s="34">
        <f t="shared" ca="1" si="30"/>
        <v>51677</v>
      </c>
      <c r="D221" s="45">
        <f t="shared" si="31"/>
        <v>0</v>
      </c>
      <c r="E221" s="45">
        <f t="shared" si="32"/>
        <v>0</v>
      </c>
      <c r="F221" s="45">
        <f t="shared" si="33"/>
        <v>2121.3103047815048</v>
      </c>
      <c r="G221" s="45">
        <f t="shared" si="34"/>
        <v>0</v>
      </c>
      <c r="H221" s="45">
        <f t="shared" si="35"/>
        <v>0</v>
      </c>
      <c r="I221" s="45">
        <f t="shared" si="36"/>
        <v>0</v>
      </c>
      <c r="J221" s="45">
        <f t="shared" si="37"/>
        <v>0</v>
      </c>
      <c r="K221" s="45">
        <f t="shared" si="38"/>
        <v>0</v>
      </c>
      <c r="L221" s="45">
        <f>SUM(INDEX($I$17:$I$376,1,1):$I221)</f>
        <v>33149.378453000245</v>
      </c>
      <c r="M221" s="45">
        <f>SUM(INDEX($J$17:$J$376,1,1):$J221)</f>
        <v>200000.00000000006</v>
      </c>
      <c r="N221" s="35" t="b">
        <f t="shared" si="39"/>
        <v>0</v>
      </c>
    </row>
    <row r="222" spans="2:14" x14ac:dyDescent="0.25">
      <c r="B222" s="36">
        <v>206</v>
      </c>
      <c r="C222" s="37">
        <f t="shared" ca="1" si="30"/>
        <v>51707</v>
      </c>
      <c r="D222" s="46">
        <f t="shared" si="31"/>
        <v>0</v>
      </c>
      <c r="E222" s="46">
        <f t="shared" si="32"/>
        <v>0</v>
      </c>
      <c r="F222" s="46">
        <f t="shared" si="33"/>
        <v>2121.3103047815048</v>
      </c>
      <c r="G222" s="46">
        <f t="shared" si="34"/>
        <v>0</v>
      </c>
      <c r="H222" s="46">
        <f t="shared" si="35"/>
        <v>0</v>
      </c>
      <c r="I222" s="46">
        <f t="shared" si="36"/>
        <v>0</v>
      </c>
      <c r="J222" s="46">
        <f t="shared" si="37"/>
        <v>0</v>
      </c>
      <c r="K222" s="46">
        <f t="shared" si="38"/>
        <v>0</v>
      </c>
      <c r="L222" s="46">
        <f>SUM(INDEX($I$17:$I$376,1,1):$I222)</f>
        <v>33149.378453000245</v>
      </c>
      <c r="M222" s="46">
        <f>SUM(INDEX($J$17:$J$376,1,1):$J222)</f>
        <v>200000.00000000006</v>
      </c>
      <c r="N222" s="38" t="b">
        <f t="shared" si="39"/>
        <v>0</v>
      </c>
    </row>
    <row r="223" spans="2:14" x14ac:dyDescent="0.25">
      <c r="B223" s="33">
        <v>207</v>
      </c>
      <c r="C223" s="34">
        <f t="shared" ca="1" si="30"/>
        <v>51738</v>
      </c>
      <c r="D223" s="45">
        <f t="shared" si="31"/>
        <v>0</v>
      </c>
      <c r="E223" s="45">
        <f t="shared" si="32"/>
        <v>0</v>
      </c>
      <c r="F223" s="45">
        <f t="shared" si="33"/>
        <v>2121.3103047815048</v>
      </c>
      <c r="G223" s="45">
        <f t="shared" si="34"/>
        <v>0</v>
      </c>
      <c r="H223" s="45">
        <f t="shared" si="35"/>
        <v>0</v>
      </c>
      <c r="I223" s="45">
        <f t="shared" si="36"/>
        <v>0</v>
      </c>
      <c r="J223" s="45">
        <f t="shared" si="37"/>
        <v>0</v>
      </c>
      <c r="K223" s="45">
        <f t="shared" si="38"/>
        <v>0</v>
      </c>
      <c r="L223" s="45">
        <f>SUM(INDEX($I$17:$I$376,1,1):$I223)</f>
        <v>33149.378453000245</v>
      </c>
      <c r="M223" s="45">
        <f>SUM(INDEX($J$17:$J$376,1,1):$J223)</f>
        <v>200000.00000000006</v>
      </c>
      <c r="N223" s="35" t="b">
        <f t="shared" si="39"/>
        <v>0</v>
      </c>
    </row>
    <row r="224" spans="2:14" x14ac:dyDescent="0.25">
      <c r="B224" s="36">
        <v>208</v>
      </c>
      <c r="C224" s="37">
        <f t="shared" ca="1" si="30"/>
        <v>51769</v>
      </c>
      <c r="D224" s="46">
        <f t="shared" si="31"/>
        <v>0</v>
      </c>
      <c r="E224" s="46">
        <f t="shared" si="32"/>
        <v>0</v>
      </c>
      <c r="F224" s="46">
        <f t="shared" si="33"/>
        <v>2121.3103047815048</v>
      </c>
      <c r="G224" s="46">
        <f t="shared" si="34"/>
        <v>0</v>
      </c>
      <c r="H224" s="46">
        <f t="shared" si="35"/>
        <v>0</v>
      </c>
      <c r="I224" s="46">
        <f t="shared" si="36"/>
        <v>0</v>
      </c>
      <c r="J224" s="46">
        <f t="shared" si="37"/>
        <v>0</v>
      </c>
      <c r="K224" s="46">
        <f t="shared" si="38"/>
        <v>0</v>
      </c>
      <c r="L224" s="46">
        <f>SUM(INDEX($I$17:$I$376,1,1):$I224)</f>
        <v>33149.378453000245</v>
      </c>
      <c r="M224" s="46">
        <f>SUM(INDEX($J$17:$J$376,1,1):$J224)</f>
        <v>200000.00000000006</v>
      </c>
      <c r="N224" s="38" t="b">
        <f t="shared" si="39"/>
        <v>0</v>
      </c>
    </row>
    <row r="225" spans="2:14" x14ac:dyDescent="0.25">
      <c r="B225" s="33">
        <v>209</v>
      </c>
      <c r="C225" s="34">
        <f t="shared" ca="1" si="30"/>
        <v>51799</v>
      </c>
      <c r="D225" s="45">
        <f t="shared" si="31"/>
        <v>0</v>
      </c>
      <c r="E225" s="45">
        <f t="shared" si="32"/>
        <v>0</v>
      </c>
      <c r="F225" s="45">
        <f t="shared" si="33"/>
        <v>2121.3103047815048</v>
      </c>
      <c r="G225" s="45">
        <f t="shared" si="34"/>
        <v>0</v>
      </c>
      <c r="H225" s="45">
        <f t="shared" si="35"/>
        <v>0</v>
      </c>
      <c r="I225" s="45">
        <f t="shared" si="36"/>
        <v>0</v>
      </c>
      <c r="J225" s="45">
        <f t="shared" si="37"/>
        <v>0</v>
      </c>
      <c r="K225" s="45">
        <f t="shared" si="38"/>
        <v>0</v>
      </c>
      <c r="L225" s="45">
        <f>SUM(INDEX($I$17:$I$376,1,1):$I225)</f>
        <v>33149.378453000245</v>
      </c>
      <c r="M225" s="45">
        <f>SUM(INDEX($J$17:$J$376,1,1):$J225)</f>
        <v>200000.00000000006</v>
      </c>
      <c r="N225" s="35" t="b">
        <f t="shared" si="39"/>
        <v>0</v>
      </c>
    </row>
    <row r="226" spans="2:14" x14ac:dyDescent="0.25">
      <c r="B226" s="36">
        <v>210</v>
      </c>
      <c r="C226" s="37">
        <f t="shared" ca="1" si="30"/>
        <v>51830</v>
      </c>
      <c r="D226" s="46">
        <f t="shared" si="31"/>
        <v>0</v>
      </c>
      <c r="E226" s="46">
        <f t="shared" si="32"/>
        <v>0</v>
      </c>
      <c r="F226" s="46">
        <f t="shared" si="33"/>
        <v>2121.3103047815048</v>
      </c>
      <c r="G226" s="46">
        <f t="shared" si="34"/>
        <v>0</v>
      </c>
      <c r="H226" s="46">
        <f t="shared" si="35"/>
        <v>0</v>
      </c>
      <c r="I226" s="46">
        <f t="shared" si="36"/>
        <v>0</v>
      </c>
      <c r="J226" s="46">
        <f t="shared" si="37"/>
        <v>0</v>
      </c>
      <c r="K226" s="46">
        <f t="shared" si="38"/>
        <v>0</v>
      </c>
      <c r="L226" s="46">
        <f>SUM(INDEX($I$17:$I$376,1,1):$I226)</f>
        <v>33149.378453000245</v>
      </c>
      <c r="M226" s="46">
        <f>SUM(INDEX($J$17:$J$376,1,1):$J226)</f>
        <v>200000.00000000006</v>
      </c>
      <c r="N226" s="38" t="b">
        <f t="shared" si="39"/>
        <v>0</v>
      </c>
    </row>
    <row r="227" spans="2:14" x14ac:dyDescent="0.25">
      <c r="B227" s="33">
        <v>211</v>
      </c>
      <c r="C227" s="34">
        <f t="shared" ca="1" si="30"/>
        <v>51860</v>
      </c>
      <c r="D227" s="45">
        <f t="shared" si="31"/>
        <v>0</v>
      </c>
      <c r="E227" s="45">
        <f t="shared" si="32"/>
        <v>0</v>
      </c>
      <c r="F227" s="45">
        <f t="shared" si="33"/>
        <v>2121.3103047815048</v>
      </c>
      <c r="G227" s="45">
        <f t="shared" si="34"/>
        <v>0</v>
      </c>
      <c r="H227" s="45">
        <f t="shared" si="35"/>
        <v>0</v>
      </c>
      <c r="I227" s="45">
        <f t="shared" si="36"/>
        <v>0</v>
      </c>
      <c r="J227" s="45">
        <f t="shared" si="37"/>
        <v>0</v>
      </c>
      <c r="K227" s="45">
        <f t="shared" si="38"/>
        <v>0</v>
      </c>
      <c r="L227" s="45">
        <f>SUM(INDEX($I$17:$I$376,1,1):$I227)</f>
        <v>33149.378453000245</v>
      </c>
      <c r="M227" s="45">
        <f>SUM(INDEX($J$17:$J$376,1,1):$J227)</f>
        <v>200000.00000000006</v>
      </c>
      <c r="N227" s="35" t="b">
        <f t="shared" si="39"/>
        <v>0</v>
      </c>
    </row>
    <row r="228" spans="2:14" x14ac:dyDescent="0.25">
      <c r="B228" s="36">
        <v>212</v>
      </c>
      <c r="C228" s="37">
        <f t="shared" ca="1" si="30"/>
        <v>51891</v>
      </c>
      <c r="D228" s="46">
        <f t="shared" si="31"/>
        <v>0</v>
      </c>
      <c r="E228" s="46">
        <f t="shared" si="32"/>
        <v>0</v>
      </c>
      <c r="F228" s="46">
        <f t="shared" si="33"/>
        <v>2121.3103047815048</v>
      </c>
      <c r="G228" s="46">
        <f t="shared" si="34"/>
        <v>0</v>
      </c>
      <c r="H228" s="46">
        <f t="shared" si="35"/>
        <v>0</v>
      </c>
      <c r="I228" s="46">
        <f t="shared" si="36"/>
        <v>0</v>
      </c>
      <c r="J228" s="46">
        <f t="shared" si="37"/>
        <v>0</v>
      </c>
      <c r="K228" s="46">
        <f t="shared" si="38"/>
        <v>0</v>
      </c>
      <c r="L228" s="46">
        <f>SUM(INDEX($I$17:$I$376,1,1):$I228)</f>
        <v>33149.378453000245</v>
      </c>
      <c r="M228" s="46">
        <f>SUM(INDEX($J$17:$J$376,1,1):$J228)</f>
        <v>200000.00000000006</v>
      </c>
      <c r="N228" s="38" t="b">
        <f t="shared" si="39"/>
        <v>0</v>
      </c>
    </row>
    <row r="229" spans="2:14" x14ac:dyDescent="0.25">
      <c r="B229" s="33">
        <v>213</v>
      </c>
      <c r="C229" s="34">
        <f t="shared" ca="1" si="30"/>
        <v>51922</v>
      </c>
      <c r="D229" s="45">
        <f t="shared" si="31"/>
        <v>0</v>
      </c>
      <c r="E229" s="45">
        <f t="shared" si="32"/>
        <v>0</v>
      </c>
      <c r="F229" s="45">
        <f t="shared" si="33"/>
        <v>2121.3103047815048</v>
      </c>
      <c r="G229" s="45">
        <f t="shared" si="34"/>
        <v>0</v>
      </c>
      <c r="H229" s="45">
        <f t="shared" si="35"/>
        <v>0</v>
      </c>
      <c r="I229" s="45">
        <f t="shared" si="36"/>
        <v>0</v>
      </c>
      <c r="J229" s="45">
        <f t="shared" si="37"/>
        <v>0</v>
      </c>
      <c r="K229" s="45">
        <f t="shared" si="38"/>
        <v>0</v>
      </c>
      <c r="L229" s="45">
        <f>SUM(INDEX($I$17:$I$376,1,1):$I229)</f>
        <v>33149.378453000245</v>
      </c>
      <c r="M229" s="45">
        <f>SUM(INDEX($J$17:$J$376,1,1):$J229)</f>
        <v>200000.00000000006</v>
      </c>
      <c r="N229" s="35" t="b">
        <f t="shared" si="39"/>
        <v>0</v>
      </c>
    </row>
    <row r="230" spans="2:14" x14ac:dyDescent="0.25">
      <c r="B230" s="36">
        <v>214</v>
      </c>
      <c r="C230" s="37">
        <f t="shared" ca="1" si="30"/>
        <v>51950</v>
      </c>
      <c r="D230" s="46">
        <f t="shared" si="31"/>
        <v>0</v>
      </c>
      <c r="E230" s="46">
        <f t="shared" si="32"/>
        <v>0</v>
      </c>
      <c r="F230" s="46">
        <f t="shared" si="33"/>
        <v>2121.3103047815048</v>
      </c>
      <c r="G230" s="46">
        <f t="shared" si="34"/>
        <v>0</v>
      </c>
      <c r="H230" s="46">
        <f t="shared" si="35"/>
        <v>0</v>
      </c>
      <c r="I230" s="46">
        <f t="shared" si="36"/>
        <v>0</v>
      </c>
      <c r="J230" s="46">
        <f t="shared" si="37"/>
        <v>0</v>
      </c>
      <c r="K230" s="46">
        <f t="shared" si="38"/>
        <v>0</v>
      </c>
      <c r="L230" s="46">
        <f>SUM(INDEX($I$17:$I$376,1,1):$I230)</f>
        <v>33149.378453000245</v>
      </c>
      <c r="M230" s="46">
        <f>SUM(INDEX($J$17:$J$376,1,1):$J230)</f>
        <v>200000.00000000006</v>
      </c>
      <c r="N230" s="38" t="b">
        <f t="shared" si="39"/>
        <v>0</v>
      </c>
    </row>
    <row r="231" spans="2:14" x14ac:dyDescent="0.25">
      <c r="B231" s="33">
        <v>215</v>
      </c>
      <c r="C231" s="34">
        <f t="shared" ca="1" si="30"/>
        <v>51981</v>
      </c>
      <c r="D231" s="45">
        <f t="shared" si="31"/>
        <v>0</v>
      </c>
      <c r="E231" s="45">
        <f t="shared" si="32"/>
        <v>0</v>
      </c>
      <c r="F231" s="45">
        <f t="shared" si="33"/>
        <v>2121.3103047815048</v>
      </c>
      <c r="G231" s="45">
        <f t="shared" si="34"/>
        <v>0</v>
      </c>
      <c r="H231" s="45">
        <f t="shared" si="35"/>
        <v>0</v>
      </c>
      <c r="I231" s="45">
        <f t="shared" si="36"/>
        <v>0</v>
      </c>
      <c r="J231" s="45">
        <f t="shared" si="37"/>
        <v>0</v>
      </c>
      <c r="K231" s="45">
        <f t="shared" si="38"/>
        <v>0</v>
      </c>
      <c r="L231" s="45">
        <f>SUM(INDEX($I$17:$I$376,1,1):$I231)</f>
        <v>33149.378453000245</v>
      </c>
      <c r="M231" s="45">
        <f>SUM(INDEX($J$17:$J$376,1,1):$J231)</f>
        <v>200000.00000000006</v>
      </c>
      <c r="N231" s="35" t="b">
        <f t="shared" si="39"/>
        <v>0</v>
      </c>
    </row>
    <row r="232" spans="2:14" x14ac:dyDescent="0.25">
      <c r="B232" s="36">
        <v>216</v>
      </c>
      <c r="C232" s="37">
        <f t="shared" ca="1" si="30"/>
        <v>52011</v>
      </c>
      <c r="D232" s="46">
        <f t="shared" si="31"/>
        <v>0</v>
      </c>
      <c r="E232" s="46">
        <f t="shared" si="32"/>
        <v>0</v>
      </c>
      <c r="F232" s="46">
        <f t="shared" si="33"/>
        <v>2121.3103047815048</v>
      </c>
      <c r="G232" s="46">
        <f t="shared" si="34"/>
        <v>0</v>
      </c>
      <c r="H232" s="46">
        <f t="shared" si="35"/>
        <v>0</v>
      </c>
      <c r="I232" s="46">
        <f t="shared" si="36"/>
        <v>0</v>
      </c>
      <c r="J232" s="46">
        <f t="shared" si="37"/>
        <v>0</v>
      </c>
      <c r="K232" s="46">
        <f t="shared" si="38"/>
        <v>0</v>
      </c>
      <c r="L232" s="46">
        <f>SUM(INDEX($I$17:$I$376,1,1):$I232)</f>
        <v>33149.378453000245</v>
      </c>
      <c r="M232" s="46">
        <f>SUM(INDEX($J$17:$J$376,1,1):$J232)</f>
        <v>200000.00000000006</v>
      </c>
      <c r="N232" s="38" t="b">
        <f t="shared" si="39"/>
        <v>0</v>
      </c>
    </row>
    <row r="233" spans="2:14" x14ac:dyDescent="0.25">
      <c r="B233" s="33">
        <v>217</v>
      </c>
      <c r="C233" s="34">
        <f t="shared" ca="1" si="30"/>
        <v>52042</v>
      </c>
      <c r="D233" s="45">
        <f t="shared" si="31"/>
        <v>0</v>
      </c>
      <c r="E233" s="45">
        <f t="shared" si="32"/>
        <v>0</v>
      </c>
      <c r="F233" s="45">
        <f t="shared" si="33"/>
        <v>2121.3103047815048</v>
      </c>
      <c r="G233" s="45">
        <f t="shared" si="34"/>
        <v>0</v>
      </c>
      <c r="H233" s="45">
        <f t="shared" si="35"/>
        <v>0</v>
      </c>
      <c r="I233" s="45">
        <f t="shared" si="36"/>
        <v>0</v>
      </c>
      <c r="J233" s="45">
        <f t="shared" si="37"/>
        <v>0</v>
      </c>
      <c r="K233" s="45">
        <f t="shared" si="38"/>
        <v>0</v>
      </c>
      <c r="L233" s="45">
        <f>SUM(INDEX($I$17:$I$376,1,1):$I233)</f>
        <v>33149.378453000245</v>
      </c>
      <c r="M233" s="45">
        <f>SUM(INDEX($J$17:$J$376,1,1):$J233)</f>
        <v>200000.00000000006</v>
      </c>
      <c r="N233" s="35" t="b">
        <f t="shared" si="39"/>
        <v>0</v>
      </c>
    </row>
    <row r="234" spans="2:14" x14ac:dyDescent="0.25">
      <c r="B234" s="36">
        <v>218</v>
      </c>
      <c r="C234" s="37">
        <f t="shared" ca="1" si="30"/>
        <v>52072</v>
      </c>
      <c r="D234" s="46">
        <f t="shared" si="31"/>
        <v>0</v>
      </c>
      <c r="E234" s="46">
        <f t="shared" si="32"/>
        <v>0</v>
      </c>
      <c r="F234" s="46">
        <f t="shared" si="33"/>
        <v>2121.3103047815048</v>
      </c>
      <c r="G234" s="46">
        <f t="shared" si="34"/>
        <v>0</v>
      </c>
      <c r="H234" s="46">
        <f t="shared" si="35"/>
        <v>0</v>
      </c>
      <c r="I234" s="46">
        <f t="shared" si="36"/>
        <v>0</v>
      </c>
      <c r="J234" s="46">
        <f t="shared" si="37"/>
        <v>0</v>
      </c>
      <c r="K234" s="46">
        <f t="shared" si="38"/>
        <v>0</v>
      </c>
      <c r="L234" s="46">
        <f>SUM(INDEX($I$17:$I$376,1,1):$I234)</f>
        <v>33149.378453000245</v>
      </c>
      <c r="M234" s="46">
        <f>SUM(INDEX($J$17:$J$376,1,1):$J234)</f>
        <v>200000.00000000006</v>
      </c>
      <c r="N234" s="38" t="b">
        <f t="shared" si="39"/>
        <v>0</v>
      </c>
    </row>
    <row r="235" spans="2:14" x14ac:dyDescent="0.25">
      <c r="B235" s="33">
        <v>219</v>
      </c>
      <c r="C235" s="34">
        <f t="shared" ca="1" si="30"/>
        <v>52103</v>
      </c>
      <c r="D235" s="45">
        <f t="shared" si="31"/>
        <v>0</v>
      </c>
      <c r="E235" s="45">
        <f t="shared" si="32"/>
        <v>0</v>
      </c>
      <c r="F235" s="45">
        <f t="shared" si="33"/>
        <v>2121.3103047815048</v>
      </c>
      <c r="G235" s="45">
        <f t="shared" si="34"/>
        <v>0</v>
      </c>
      <c r="H235" s="45">
        <f t="shared" si="35"/>
        <v>0</v>
      </c>
      <c r="I235" s="45">
        <f t="shared" si="36"/>
        <v>0</v>
      </c>
      <c r="J235" s="45">
        <f t="shared" si="37"/>
        <v>0</v>
      </c>
      <c r="K235" s="45">
        <f t="shared" si="38"/>
        <v>0</v>
      </c>
      <c r="L235" s="45">
        <f>SUM(INDEX($I$17:$I$376,1,1):$I235)</f>
        <v>33149.378453000245</v>
      </c>
      <c r="M235" s="45">
        <f>SUM(INDEX($J$17:$J$376,1,1):$J235)</f>
        <v>200000.00000000006</v>
      </c>
      <c r="N235" s="35" t="b">
        <f t="shared" si="39"/>
        <v>0</v>
      </c>
    </row>
    <row r="236" spans="2:14" x14ac:dyDescent="0.25">
      <c r="B236" s="36">
        <v>220</v>
      </c>
      <c r="C236" s="37">
        <f t="shared" ca="1" si="30"/>
        <v>52134</v>
      </c>
      <c r="D236" s="46">
        <f t="shared" si="31"/>
        <v>0</v>
      </c>
      <c r="E236" s="46">
        <f t="shared" si="32"/>
        <v>0</v>
      </c>
      <c r="F236" s="46">
        <f t="shared" si="33"/>
        <v>2121.3103047815048</v>
      </c>
      <c r="G236" s="46">
        <f t="shared" si="34"/>
        <v>0</v>
      </c>
      <c r="H236" s="46">
        <f t="shared" si="35"/>
        <v>0</v>
      </c>
      <c r="I236" s="46">
        <f t="shared" si="36"/>
        <v>0</v>
      </c>
      <c r="J236" s="46">
        <f t="shared" si="37"/>
        <v>0</v>
      </c>
      <c r="K236" s="46">
        <f t="shared" si="38"/>
        <v>0</v>
      </c>
      <c r="L236" s="46">
        <f>SUM(INDEX($I$17:$I$376,1,1):$I236)</f>
        <v>33149.378453000245</v>
      </c>
      <c r="M236" s="46">
        <f>SUM(INDEX($J$17:$J$376,1,1):$J236)</f>
        <v>200000.00000000006</v>
      </c>
      <c r="N236" s="38" t="b">
        <f t="shared" si="39"/>
        <v>0</v>
      </c>
    </row>
    <row r="237" spans="2:14" x14ac:dyDescent="0.25">
      <c r="B237" s="33">
        <v>221</v>
      </c>
      <c r="C237" s="34">
        <f t="shared" ca="1" si="30"/>
        <v>52164</v>
      </c>
      <c r="D237" s="45">
        <f t="shared" si="31"/>
        <v>0</v>
      </c>
      <c r="E237" s="45">
        <f t="shared" si="32"/>
        <v>0</v>
      </c>
      <c r="F237" s="45">
        <f t="shared" si="33"/>
        <v>2121.3103047815048</v>
      </c>
      <c r="G237" s="45">
        <f t="shared" si="34"/>
        <v>0</v>
      </c>
      <c r="H237" s="45">
        <f t="shared" si="35"/>
        <v>0</v>
      </c>
      <c r="I237" s="45">
        <f t="shared" si="36"/>
        <v>0</v>
      </c>
      <c r="J237" s="45">
        <f t="shared" si="37"/>
        <v>0</v>
      </c>
      <c r="K237" s="45">
        <f t="shared" si="38"/>
        <v>0</v>
      </c>
      <c r="L237" s="45">
        <f>SUM(INDEX($I$17:$I$376,1,1):$I237)</f>
        <v>33149.378453000245</v>
      </c>
      <c r="M237" s="45">
        <f>SUM(INDEX($J$17:$J$376,1,1):$J237)</f>
        <v>200000.00000000006</v>
      </c>
      <c r="N237" s="35" t="b">
        <f t="shared" si="39"/>
        <v>0</v>
      </c>
    </row>
    <row r="238" spans="2:14" x14ac:dyDescent="0.25">
      <c r="B238" s="36">
        <v>222</v>
      </c>
      <c r="C238" s="37">
        <f t="shared" ca="1" si="30"/>
        <v>52195</v>
      </c>
      <c r="D238" s="46">
        <f t="shared" si="31"/>
        <v>0</v>
      </c>
      <c r="E238" s="46">
        <f t="shared" si="32"/>
        <v>0</v>
      </c>
      <c r="F238" s="46">
        <f t="shared" si="33"/>
        <v>2121.3103047815048</v>
      </c>
      <c r="G238" s="46">
        <f t="shared" si="34"/>
        <v>0</v>
      </c>
      <c r="H238" s="46">
        <f t="shared" si="35"/>
        <v>0</v>
      </c>
      <c r="I238" s="46">
        <f t="shared" si="36"/>
        <v>0</v>
      </c>
      <c r="J238" s="46">
        <f t="shared" si="37"/>
        <v>0</v>
      </c>
      <c r="K238" s="46">
        <f t="shared" si="38"/>
        <v>0</v>
      </c>
      <c r="L238" s="46">
        <f>SUM(INDEX($I$17:$I$376,1,1):$I238)</f>
        <v>33149.378453000245</v>
      </c>
      <c r="M238" s="46">
        <f>SUM(INDEX($J$17:$J$376,1,1):$J238)</f>
        <v>200000.00000000006</v>
      </c>
      <c r="N238" s="38" t="b">
        <f t="shared" si="39"/>
        <v>0</v>
      </c>
    </row>
    <row r="239" spans="2:14" x14ac:dyDescent="0.25">
      <c r="B239" s="33">
        <v>223</v>
      </c>
      <c r="C239" s="34">
        <f t="shared" ca="1" si="30"/>
        <v>52225</v>
      </c>
      <c r="D239" s="45">
        <f t="shared" si="31"/>
        <v>0</v>
      </c>
      <c r="E239" s="45">
        <f t="shared" si="32"/>
        <v>0</v>
      </c>
      <c r="F239" s="45">
        <f t="shared" si="33"/>
        <v>2121.3103047815048</v>
      </c>
      <c r="G239" s="45">
        <f t="shared" si="34"/>
        <v>0</v>
      </c>
      <c r="H239" s="45">
        <f t="shared" si="35"/>
        <v>0</v>
      </c>
      <c r="I239" s="45">
        <f t="shared" si="36"/>
        <v>0</v>
      </c>
      <c r="J239" s="45">
        <f t="shared" si="37"/>
        <v>0</v>
      </c>
      <c r="K239" s="45">
        <f t="shared" si="38"/>
        <v>0</v>
      </c>
      <c r="L239" s="45">
        <f>SUM(INDEX($I$17:$I$376,1,1):$I239)</f>
        <v>33149.378453000245</v>
      </c>
      <c r="M239" s="45">
        <f>SUM(INDEX($J$17:$J$376,1,1):$J239)</f>
        <v>200000.00000000006</v>
      </c>
      <c r="N239" s="35" t="b">
        <f t="shared" si="39"/>
        <v>0</v>
      </c>
    </row>
    <row r="240" spans="2:14" x14ac:dyDescent="0.25">
      <c r="B240" s="36">
        <v>224</v>
      </c>
      <c r="C240" s="37">
        <f t="shared" ca="1" si="30"/>
        <v>52256</v>
      </c>
      <c r="D240" s="46">
        <f t="shared" si="31"/>
        <v>0</v>
      </c>
      <c r="E240" s="46">
        <f t="shared" si="32"/>
        <v>0</v>
      </c>
      <c r="F240" s="46">
        <f t="shared" si="33"/>
        <v>2121.3103047815048</v>
      </c>
      <c r="G240" s="46">
        <f t="shared" si="34"/>
        <v>0</v>
      </c>
      <c r="H240" s="46">
        <f t="shared" si="35"/>
        <v>0</v>
      </c>
      <c r="I240" s="46">
        <f t="shared" si="36"/>
        <v>0</v>
      </c>
      <c r="J240" s="46">
        <f t="shared" si="37"/>
        <v>0</v>
      </c>
      <c r="K240" s="46">
        <f t="shared" si="38"/>
        <v>0</v>
      </c>
      <c r="L240" s="46">
        <f>SUM(INDEX($I$17:$I$376,1,1):$I240)</f>
        <v>33149.378453000245</v>
      </c>
      <c r="M240" s="46">
        <f>SUM(INDEX($J$17:$J$376,1,1):$J240)</f>
        <v>200000.00000000006</v>
      </c>
      <c r="N240" s="38" t="b">
        <f t="shared" si="39"/>
        <v>0</v>
      </c>
    </row>
    <row r="241" spans="2:14" x14ac:dyDescent="0.25">
      <c r="B241" s="33">
        <v>225</v>
      </c>
      <c r="C241" s="34">
        <f t="shared" ca="1" si="30"/>
        <v>52287</v>
      </c>
      <c r="D241" s="45">
        <f t="shared" si="31"/>
        <v>0</v>
      </c>
      <c r="E241" s="45">
        <f t="shared" si="32"/>
        <v>0</v>
      </c>
      <c r="F241" s="45">
        <f t="shared" si="33"/>
        <v>2121.3103047815048</v>
      </c>
      <c r="G241" s="45">
        <f t="shared" si="34"/>
        <v>0</v>
      </c>
      <c r="H241" s="45">
        <f t="shared" si="35"/>
        <v>0</v>
      </c>
      <c r="I241" s="45">
        <f t="shared" si="36"/>
        <v>0</v>
      </c>
      <c r="J241" s="45">
        <f t="shared" si="37"/>
        <v>0</v>
      </c>
      <c r="K241" s="45">
        <f t="shared" si="38"/>
        <v>0</v>
      </c>
      <c r="L241" s="45">
        <f>SUM(INDEX($I$17:$I$376,1,1):$I241)</f>
        <v>33149.378453000245</v>
      </c>
      <c r="M241" s="45">
        <f>SUM(INDEX($J$17:$J$376,1,1):$J241)</f>
        <v>200000.00000000006</v>
      </c>
      <c r="N241" s="35" t="b">
        <f t="shared" si="39"/>
        <v>0</v>
      </c>
    </row>
    <row r="242" spans="2:14" x14ac:dyDescent="0.25">
      <c r="B242" s="36">
        <v>226</v>
      </c>
      <c r="C242" s="37">
        <f t="shared" ca="1" si="30"/>
        <v>52315</v>
      </c>
      <c r="D242" s="46">
        <f t="shared" si="31"/>
        <v>0</v>
      </c>
      <c r="E242" s="46">
        <f t="shared" si="32"/>
        <v>0</v>
      </c>
      <c r="F242" s="46">
        <f t="shared" si="33"/>
        <v>2121.3103047815048</v>
      </c>
      <c r="G242" s="46">
        <f t="shared" si="34"/>
        <v>0</v>
      </c>
      <c r="H242" s="46">
        <f t="shared" si="35"/>
        <v>0</v>
      </c>
      <c r="I242" s="46">
        <f t="shared" si="36"/>
        <v>0</v>
      </c>
      <c r="J242" s="46">
        <f t="shared" si="37"/>
        <v>0</v>
      </c>
      <c r="K242" s="46">
        <f t="shared" si="38"/>
        <v>0</v>
      </c>
      <c r="L242" s="46">
        <f>SUM(INDEX($I$17:$I$376,1,1):$I242)</f>
        <v>33149.378453000245</v>
      </c>
      <c r="M242" s="46">
        <f>SUM(INDEX($J$17:$J$376,1,1):$J242)</f>
        <v>200000.00000000006</v>
      </c>
      <c r="N242" s="38" t="b">
        <f t="shared" si="39"/>
        <v>0</v>
      </c>
    </row>
    <row r="243" spans="2:14" x14ac:dyDescent="0.25">
      <c r="B243" s="33">
        <v>227</v>
      </c>
      <c r="C243" s="34">
        <f t="shared" ca="1" si="30"/>
        <v>52346</v>
      </c>
      <c r="D243" s="45">
        <f t="shared" si="31"/>
        <v>0</v>
      </c>
      <c r="E243" s="45">
        <f t="shared" si="32"/>
        <v>0</v>
      </c>
      <c r="F243" s="45">
        <f t="shared" si="33"/>
        <v>2121.3103047815048</v>
      </c>
      <c r="G243" s="45">
        <f t="shared" si="34"/>
        <v>0</v>
      </c>
      <c r="H243" s="45">
        <f t="shared" si="35"/>
        <v>0</v>
      </c>
      <c r="I243" s="45">
        <f t="shared" si="36"/>
        <v>0</v>
      </c>
      <c r="J243" s="45">
        <f t="shared" si="37"/>
        <v>0</v>
      </c>
      <c r="K243" s="45">
        <f t="shared" si="38"/>
        <v>0</v>
      </c>
      <c r="L243" s="45">
        <f>SUM(INDEX($I$17:$I$376,1,1):$I243)</f>
        <v>33149.378453000245</v>
      </c>
      <c r="M243" s="45">
        <f>SUM(INDEX($J$17:$J$376,1,1):$J243)</f>
        <v>200000.00000000006</v>
      </c>
      <c r="N243" s="35" t="b">
        <f t="shared" si="39"/>
        <v>0</v>
      </c>
    </row>
    <row r="244" spans="2:14" x14ac:dyDescent="0.25">
      <c r="B244" s="36">
        <v>228</v>
      </c>
      <c r="C244" s="37">
        <f t="shared" ca="1" si="30"/>
        <v>52376</v>
      </c>
      <c r="D244" s="46">
        <f t="shared" si="31"/>
        <v>0</v>
      </c>
      <c r="E244" s="46">
        <f t="shared" si="32"/>
        <v>0</v>
      </c>
      <c r="F244" s="46">
        <f t="shared" si="33"/>
        <v>2121.3103047815048</v>
      </c>
      <c r="G244" s="46">
        <f t="shared" si="34"/>
        <v>0</v>
      </c>
      <c r="H244" s="46">
        <f t="shared" si="35"/>
        <v>0</v>
      </c>
      <c r="I244" s="46">
        <f t="shared" si="36"/>
        <v>0</v>
      </c>
      <c r="J244" s="46">
        <f t="shared" si="37"/>
        <v>0</v>
      </c>
      <c r="K244" s="46">
        <f t="shared" si="38"/>
        <v>0</v>
      </c>
      <c r="L244" s="46">
        <f>SUM(INDEX($I$17:$I$376,1,1):$I244)</f>
        <v>33149.378453000245</v>
      </c>
      <c r="M244" s="46">
        <f>SUM(INDEX($J$17:$J$376,1,1):$J244)</f>
        <v>200000.00000000006</v>
      </c>
      <c r="N244" s="38" t="b">
        <f t="shared" si="39"/>
        <v>0</v>
      </c>
    </row>
    <row r="245" spans="2:14" x14ac:dyDescent="0.25">
      <c r="B245" s="33">
        <v>229</v>
      </c>
      <c r="C245" s="34">
        <f t="shared" ca="1" si="30"/>
        <v>52407</v>
      </c>
      <c r="D245" s="45">
        <f t="shared" si="31"/>
        <v>0</v>
      </c>
      <c r="E245" s="45">
        <f t="shared" si="32"/>
        <v>0</v>
      </c>
      <c r="F245" s="45">
        <f t="shared" si="33"/>
        <v>2121.3103047815048</v>
      </c>
      <c r="G245" s="45">
        <f t="shared" si="34"/>
        <v>0</v>
      </c>
      <c r="H245" s="45">
        <f t="shared" si="35"/>
        <v>0</v>
      </c>
      <c r="I245" s="45">
        <f t="shared" si="36"/>
        <v>0</v>
      </c>
      <c r="J245" s="45">
        <f t="shared" si="37"/>
        <v>0</v>
      </c>
      <c r="K245" s="45">
        <f t="shared" si="38"/>
        <v>0</v>
      </c>
      <c r="L245" s="45">
        <f>SUM(INDEX($I$17:$I$376,1,1):$I245)</f>
        <v>33149.378453000245</v>
      </c>
      <c r="M245" s="45">
        <f>SUM(INDEX($J$17:$J$376,1,1):$J245)</f>
        <v>200000.00000000006</v>
      </c>
      <c r="N245" s="35" t="b">
        <f t="shared" si="39"/>
        <v>0</v>
      </c>
    </row>
    <row r="246" spans="2:14" x14ac:dyDescent="0.25">
      <c r="B246" s="36">
        <v>230</v>
      </c>
      <c r="C246" s="37">
        <f t="shared" ca="1" si="30"/>
        <v>52437</v>
      </c>
      <c r="D246" s="46">
        <f t="shared" si="31"/>
        <v>0</v>
      </c>
      <c r="E246" s="46">
        <f t="shared" si="32"/>
        <v>0</v>
      </c>
      <c r="F246" s="46">
        <f t="shared" si="33"/>
        <v>2121.3103047815048</v>
      </c>
      <c r="G246" s="46">
        <f t="shared" si="34"/>
        <v>0</v>
      </c>
      <c r="H246" s="46">
        <f t="shared" si="35"/>
        <v>0</v>
      </c>
      <c r="I246" s="46">
        <f t="shared" si="36"/>
        <v>0</v>
      </c>
      <c r="J246" s="46">
        <f t="shared" si="37"/>
        <v>0</v>
      </c>
      <c r="K246" s="46">
        <f t="shared" si="38"/>
        <v>0</v>
      </c>
      <c r="L246" s="46">
        <f>SUM(INDEX($I$17:$I$376,1,1):$I246)</f>
        <v>33149.378453000245</v>
      </c>
      <c r="M246" s="46">
        <f>SUM(INDEX($J$17:$J$376,1,1):$J246)</f>
        <v>200000.00000000006</v>
      </c>
      <c r="N246" s="38" t="b">
        <f t="shared" si="39"/>
        <v>0</v>
      </c>
    </row>
    <row r="247" spans="2:14" x14ac:dyDescent="0.25">
      <c r="B247" s="33">
        <v>231</v>
      </c>
      <c r="C247" s="34">
        <f t="shared" ca="1" si="30"/>
        <v>52468</v>
      </c>
      <c r="D247" s="45">
        <f t="shared" si="31"/>
        <v>0</v>
      </c>
      <c r="E247" s="45">
        <f t="shared" si="32"/>
        <v>0</v>
      </c>
      <c r="F247" s="45">
        <f t="shared" si="33"/>
        <v>2121.3103047815048</v>
      </c>
      <c r="G247" s="45">
        <f t="shared" si="34"/>
        <v>0</v>
      </c>
      <c r="H247" s="45">
        <f t="shared" si="35"/>
        <v>0</v>
      </c>
      <c r="I247" s="45">
        <f t="shared" si="36"/>
        <v>0</v>
      </c>
      <c r="J247" s="45">
        <f t="shared" si="37"/>
        <v>0</v>
      </c>
      <c r="K247" s="45">
        <f t="shared" si="38"/>
        <v>0</v>
      </c>
      <c r="L247" s="45">
        <f>SUM(INDEX($I$17:$I$376,1,1):$I247)</f>
        <v>33149.378453000245</v>
      </c>
      <c r="M247" s="45">
        <f>SUM(INDEX($J$17:$J$376,1,1):$J247)</f>
        <v>200000.00000000006</v>
      </c>
      <c r="N247" s="35" t="b">
        <f t="shared" si="39"/>
        <v>0</v>
      </c>
    </row>
    <row r="248" spans="2:14" x14ac:dyDescent="0.25">
      <c r="B248" s="36">
        <v>232</v>
      </c>
      <c r="C248" s="37">
        <f t="shared" ca="1" si="30"/>
        <v>52499</v>
      </c>
      <c r="D248" s="46">
        <f t="shared" si="31"/>
        <v>0</v>
      </c>
      <c r="E248" s="46">
        <f t="shared" si="32"/>
        <v>0</v>
      </c>
      <c r="F248" s="46">
        <f t="shared" si="33"/>
        <v>2121.3103047815048</v>
      </c>
      <c r="G248" s="46">
        <f t="shared" si="34"/>
        <v>0</v>
      </c>
      <c r="H248" s="46">
        <f t="shared" si="35"/>
        <v>0</v>
      </c>
      <c r="I248" s="46">
        <f t="shared" si="36"/>
        <v>0</v>
      </c>
      <c r="J248" s="46">
        <f t="shared" si="37"/>
        <v>0</v>
      </c>
      <c r="K248" s="46">
        <f t="shared" si="38"/>
        <v>0</v>
      </c>
      <c r="L248" s="46">
        <f>SUM(INDEX($I$17:$I$376,1,1):$I248)</f>
        <v>33149.378453000245</v>
      </c>
      <c r="M248" s="46">
        <f>SUM(INDEX($J$17:$J$376,1,1):$J248)</f>
        <v>200000.00000000006</v>
      </c>
      <c r="N248" s="38" t="b">
        <f t="shared" si="39"/>
        <v>0</v>
      </c>
    </row>
    <row r="249" spans="2:14" x14ac:dyDescent="0.25">
      <c r="B249" s="33">
        <v>233</v>
      </c>
      <c r="C249" s="34">
        <f t="shared" ca="1" si="30"/>
        <v>52529</v>
      </c>
      <c r="D249" s="45">
        <f t="shared" si="31"/>
        <v>0</v>
      </c>
      <c r="E249" s="45">
        <f t="shared" si="32"/>
        <v>0</v>
      </c>
      <c r="F249" s="45">
        <f t="shared" si="33"/>
        <v>2121.3103047815048</v>
      </c>
      <c r="G249" s="45">
        <f t="shared" si="34"/>
        <v>0</v>
      </c>
      <c r="H249" s="45">
        <f t="shared" si="35"/>
        <v>0</v>
      </c>
      <c r="I249" s="45">
        <f t="shared" si="36"/>
        <v>0</v>
      </c>
      <c r="J249" s="45">
        <f t="shared" si="37"/>
        <v>0</v>
      </c>
      <c r="K249" s="45">
        <f t="shared" si="38"/>
        <v>0</v>
      </c>
      <c r="L249" s="45">
        <f>SUM(INDEX($I$17:$I$376,1,1):$I249)</f>
        <v>33149.378453000245</v>
      </c>
      <c r="M249" s="45">
        <f>SUM(INDEX($J$17:$J$376,1,1):$J249)</f>
        <v>200000.00000000006</v>
      </c>
      <c r="N249" s="35" t="b">
        <f t="shared" si="39"/>
        <v>0</v>
      </c>
    </row>
    <row r="250" spans="2:14" x14ac:dyDescent="0.25">
      <c r="B250" s="36">
        <v>234</v>
      </c>
      <c r="C250" s="37">
        <f t="shared" ca="1" si="30"/>
        <v>52560</v>
      </c>
      <c r="D250" s="46">
        <f t="shared" si="31"/>
        <v>0</v>
      </c>
      <c r="E250" s="46">
        <f t="shared" si="32"/>
        <v>0</v>
      </c>
      <c r="F250" s="46">
        <f t="shared" si="33"/>
        <v>2121.3103047815048</v>
      </c>
      <c r="G250" s="46">
        <f t="shared" si="34"/>
        <v>0</v>
      </c>
      <c r="H250" s="46">
        <f t="shared" si="35"/>
        <v>0</v>
      </c>
      <c r="I250" s="46">
        <f t="shared" si="36"/>
        <v>0</v>
      </c>
      <c r="J250" s="46">
        <f t="shared" si="37"/>
        <v>0</v>
      </c>
      <c r="K250" s="46">
        <f t="shared" si="38"/>
        <v>0</v>
      </c>
      <c r="L250" s="46">
        <f>SUM(INDEX($I$17:$I$376,1,1):$I250)</f>
        <v>33149.378453000245</v>
      </c>
      <c r="M250" s="46">
        <f>SUM(INDEX($J$17:$J$376,1,1):$J250)</f>
        <v>200000.00000000006</v>
      </c>
      <c r="N250" s="38" t="b">
        <f t="shared" si="39"/>
        <v>0</v>
      </c>
    </row>
    <row r="251" spans="2:14" x14ac:dyDescent="0.25">
      <c r="B251" s="33">
        <v>235</v>
      </c>
      <c r="C251" s="34">
        <f t="shared" ca="1" si="30"/>
        <v>52590</v>
      </c>
      <c r="D251" s="45">
        <f t="shared" si="31"/>
        <v>0</v>
      </c>
      <c r="E251" s="45">
        <f t="shared" si="32"/>
        <v>0</v>
      </c>
      <c r="F251" s="45">
        <f t="shared" si="33"/>
        <v>2121.3103047815048</v>
      </c>
      <c r="G251" s="45">
        <f t="shared" si="34"/>
        <v>0</v>
      </c>
      <c r="H251" s="45">
        <f t="shared" si="35"/>
        <v>0</v>
      </c>
      <c r="I251" s="45">
        <f t="shared" si="36"/>
        <v>0</v>
      </c>
      <c r="J251" s="45">
        <f t="shared" si="37"/>
        <v>0</v>
      </c>
      <c r="K251" s="45">
        <f t="shared" si="38"/>
        <v>0</v>
      </c>
      <c r="L251" s="45">
        <f>SUM(INDEX($I$17:$I$376,1,1):$I251)</f>
        <v>33149.378453000245</v>
      </c>
      <c r="M251" s="45">
        <f>SUM(INDEX($J$17:$J$376,1,1):$J251)</f>
        <v>200000.00000000006</v>
      </c>
      <c r="N251" s="35" t="b">
        <f t="shared" si="39"/>
        <v>0</v>
      </c>
    </row>
    <row r="252" spans="2:14" x14ac:dyDescent="0.25">
      <c r="B252" s="36">
        <v>236</v>
      </c>
      <c r="C252" s="37">
        <f t="shared" ca="1" si="30"/>
        <v>52621</v>
      </c>
      <c r="D252" s="46">
        <f t="shared" si="31"/>
        <v>0</v>
      </c>
      <c r="E252" s="46">
        <f t="shared" si="32"/>
        <v>0</v>
      </c>
      <c r="F252" s="46">
        <f t="shared" si="33"/>
        <v>2121.3103047815048</v>
      </c>
      <c r="G252" s="46">
        <f t="shared" si="34"/>
        <v>0</v>
      </c>
      <c r="H252" s="46">
        <f t="shared" si="35"/>
        <v>0</v>
      </c>
      <c r="I252" s="46">
        <f t="shared" si="36"/>
        <v>0</v>
      </c>
      <c r="J252" s="46">
        <f t="shared" si="37"/>
        <v>0</v>
      </c>
      <c r="K252" s="46">
        <f t="shared" si="38"/>
        <v>0</v>
      </c>
      <c r="L252" s="46">
        <f>SUM(INDEX($I$17:$I$376,1,1):$I252)</f>
        <v>33149.378453000245</v>
      </c>
      <c r="M252" s="46">
        <f>SUM(INDEX($J$17:$J$376,1,1):$J252)</f>
        <v>200000.00000000006</v>
      </c>
      <c r="N252" s="38" t="b">
        <f t="shared" si="39"/>
        <v>0</v>
      </c>
    </row>
    <row r="253" spans="2:14" x14ac:dyDescent="0.25">
      <c r="B253" s="33">
        <v>237</v>
      </c>
      <c r="C253" s="34">
        <f t="shared" ca="1" si="30"/>
        <v>52652</v>
      </c>
      <c r="D253" s="45">
        <f t="shared" si="31"/>
        <v>0</v>
      </c>
      <c r="E253" s="45">
        <f t="shared" si="32"/>
        <v>0</v>
      </c>
      <c r="F253" s="45">
        <f t="shared" si="33"/>
        <v>2121.3103047815048</v>
      </c>
      <c r="G253" s="45">
        <f t="shared" si="34"/>
        <v>0</v>
      </c>
      <c r="H253" s="45">
        <f t="shared" si="35"/>
        <v>0</v>
      </c>
      <c r="I253" s="45">
        <f t="shared" si="36"/>
        <v>0</v>
      </c>
      <c r="J253" s="45">
        <f t="shared" si="37"/>
        <v>0</v>
      </c>
      <c r="K253" s="45">
        <f t="shared" si="38"/>
        <v>0</v>
      </c>
      <c r="L253" s="45">
        <f>SUM(INDEX($I$17:$I$376,1,1):$I253)</f>
        <v>33149.378453000245</v>
      </c>
      <c r="M253" s="45">
        <f>SUM(INDEX($J$17:$J$376,1,1):$J253)</f>
        <v>200000.00000000006</v>
      </c>
      <c r="N253" s="35" t="b">
        <f t="shared" si="39"/>
        <v>0</v>
      </c>
    </row>
    <row r="254" spans="2:14" x14ac:dyDescent="0.25">
      <c r="B254" s="36">
        <v>238</v>
      </c>
      <c r="C254" s="37">
        <f t="shared" ca="1" si="30"/>
        <v>52681</v>
      </c>
      <c r="D254" s="46">
        <f t="shared" si="31"/>
        <v>0</v>
      </c>
      <c r="E254" s="46">
        <f t="shared" si="32"/>
        <v>0</v>
      </c>
      <c r="F254" s="46">
        <f t="shared" si="33"/>
        <v>2121.3103047815048</v>
      </c>
      <c r="G254" s="46">
        <f t="shared" si="34"/>
        <v>0</v>
      </c>
      <c r="H254" s="46">
        <f t="shared" si="35"/>
        <v>0</v>
      </c>
      <c r="I254" s="46">
        <f t="shared" si="36"/>
        <v>0</v>
      </c>
      <c r="J254" s="46">
        <f t="shared" si="37"/>
        <v>0</v>
      </c>
      <c r="K254" s="46">
        <f t="shared" si="38"/>
        <v>0</v>
      </c>
      <c r="L254" s="46">
        <f>SUM(INDEX($I$17:$I$376,1,1):$I254)</f>
        <v>33149.378453000245</v>
      </c>
      <c r="M254" s="46">
        <f>SUM(INDEX($J$17:$J$376,1,1):$J254)</f>
        <v>200000.00000000006</v>
      </c>
      <c r="N254" s="38" t="b">
        <f t="shared" si="39"/>
        <v>0</v>
      </c>
    </row>
    <row r="255" spans="2:14" x14ac:dyDescent="0.25">
      <c r="B255" s="33">
        <v>239</v>
      </c>
      <c r="C255" s="34">
        <f t="shared" ca="1" si="30"/>
        <v>52712</v>
      </c>
      <c r="D255" s="45">
        <f t="shared" si="31"/>
        <v>0</v>
      </c>
      <c r="E255" s="45">
        <f t="shared" si="32"/>
        <v>0</v>
      </c>
      <c r="F255" s="45">
        <f t="shared" si="33"/>
        <v>2121.3103047815048</v>
      </c>
      <c r="G255" s="45">
        <f t="shared" si="34"/>
        <v>0</v>
      </c>
      <c r="H255" s="45">
        <f t="shared" si="35"/>
        <v>0</v>
      </c>
      <c r="I255" s="45">
        <f t="shared" si="36"/>
        <v>0</v>
      </c>
      <c r="J255" s="45">
        <f t="shared" si="37"/>
        <v>0</v>
      </c>
      <c r="K255" s="45">
        <f t="shared" si="38"/>
        <v>0</v>
      </c>
      <c r="L255" s="45">
        <f>SUM(INDEX($I$17:$I$376,1,1):$I255)</f>
        <v>33149.378453000245</v>
      </c>
      <c r="M255" s="45">
        <f>SUM(INDEX($J$17:$J$376,1,1):$J255)</f>
        <v>200000.00000000006</v>
      </c>
      <c r="N255" s="35" t="b">
        <f t="shared" si="39"/>
        <v>0</v>
      </c>
    </row>
    <row r="256" spans="2:14" x14ac:dyDescent="0.25">
      <c r="B256" s="36">
        <v>240</v>
      </c>
      <c r="C256" s="37">
        <f t="shared" ca="1" si="30"/>
        <v>52742</v>
      </c>
      <c r="D256" s="46">
        <f t="shared" si="31"/>
        <v>0</v>
      </c>
      <c r="E256" s="46">
        <f t="shared" si="32"/>
        <v>0</v>
      </c>
      <c r="F256" s="46">
        <f t="shared" si="33"/>
        <v>2121.3103047815048</v>
      </c>
      <c r="G256" s="46">
        <f t="shared" si="34"/>
        <v>0</v>
      </c>
      <c r="H256" s="46">
        <f t="shared" si="35"/>
        <v>0</v>
      </c>
      <c r="I256" s="46">
        <f t="shared" si="36"/>
        <v>0</v>
      </c>
      <c r="J256" s="46">
        <f t="shared" si="37"/>
        <v>0</v>
      </c>
      <c r="K256" s="46">
        <f t="shared" si="38"/>
        <v>0</v>
      </c>
      <c r="L256" s="46">
        <f>SUM(INDEX($I$17:$I$376,1,1):$I256)</f>
        <v>33149.378453000245</v>
      </c>
      <c r="M256" s="46">
        <f>SUM(INDEX($J$17:$J$376,1,1):$J256)</f>
        <v>200000.00000000006</v>
      </c>
      <c r="N256" s="38" t="b">
        <f t="shared" si="39"/>
        <v>0</v>
      </c>
    </row>
    <row r="257" spans="2:14" x14ac:dyDescent="0.25">
      <c r="B257" s="33">
        <v>241</v>
      </c>
      <c r="C257" s="34">
        <f t="shared" ca="1" si="30"/>
        <v>52773</v>
      </c>
      <c r="D257" s="45">
        <f t="shared" si="31"/>
        <v>0</v>
      </c>
      <c r="E257" s="45">
        <f t="shared" si="32"/>
        <v>0</v>
      </c>
      <c r="F257" s="45">
        <f t="shared" si="33"/>
        <v>2121.3103047815048</v>
      </c>
      <c r="G257" s="45">
        <f t="shared" si="34"/>
        <v>0</v>
      </c>
      <c r="H257" s="45">
        <f t="shared" si="35"/>
        <v>0</v>
      </c>
      <c r="I257" s="45">
        <f t="shared" si="36"/>
        <v>0</v>
      </c>
      <c r="J257" s="45">
        <f t="shared" si="37"/>
        <v>0</v>
      </c>
      <c r="K257" s="45">
        <f t="shared" si="38"/>
        <v>0</v>
      </c>
      <c r="L257" s="45">
        <f>SUM(INDEX($I$17:$I$376,1,1):$I257)</f>
        <v>33149.378453000245</v>
      </c>
      <c r="M257" s="45">
        <f>SUM(INDEX($J$17:$J$376,1,1):$J257)</f>
        <v>200000.00000000006</v>
      </c>
      <c r="N257" s="35" t="b">
        <f t="shared" si="39"/>
        <v>0</v>
      </c>
    </row>
    <row r="258" spans="2:14" x14ac:dyDescent="0.25">
      <c r="B258" s="36">
        <v>242</v>
      </c>
      <c r="C258" s="37">
        <f t="shared" ca="1" si="30"/>
        <v>52803</v>
      </c>
      <c r="D258" s="46">
        <f t="shared" si="31"/>
        <v>0</v>
      </c>
      <c r="E258" s="46">
        <f t="shared" si="32"/>
        <v>0</v>
      </c>
      <c r="F258" s="46">
        <f t="shared" si="33"/>
        <v>2121.3103047815048</v>
      </c>
      <c r="G258" s="46">
        <f t="shared" si="34"/>
        <v>0</v>
      </c>
      <c r="H258" s="46">
        <f t="shared" si="35"/>
        <v>0</v>
      </c>
      <c r="I258" s="46">
        <f t="shared" si="36"/>
        <v>0</v>
      </c>
      <c r="J258" s="46">
        <f t="shared" si="37"/>
        <v>0</v>
      </c>
      <c r="K258" s="46">
        <f t="shared" si="38"/>
        <v>0</v>
      </c>
      <c r="L258" s="46">
        <f>SUM(INDEX($I$17:$I$376,1,1):$I258)</f>
        <v>33149.378453000245</v>
      </c>
      <c r="M258" s="46">
        <f>SUM(INDEX($J$17:$J$376,1,1):$J258)</f>
        <v>200000.00000000006</v>
      </c>
      <c r="N258" s="38" t="b">
        <f t="shared" si="39"/>
        <v>0</v>
      </c>
    </row>
    <row r="259" spans="2:14" x14ac:dyDescent="0.25">
      <c r="B259" s="33">
        <v>243</v>
      </c>
      <c r="C259" s="34">
        <f t="shared" ca="1" si="30"/>
        <v>52834</v>
      </c>
      <c r="D259" s="45">
        <f t="shared" si="31"/>
        <v>0</v>
      </c>
      <c r="E259" s="45">
        <f t="shared" si="32"/>
        <v>0</v>
      </c>
      <c r="F259" s="45">
        <f t="shared" si="33"/>
        <v>2121.3103047815048</v>
      </c>
      <c r="G259" s="45">
        <f t="shared" si="34"/>
        <v>0</v>
      </c>
      <c r="H259" s="45">
        <f t="shared" si="35"/>
        <v>0</v>
      </c>
      <c r="I259" s="45">
        <f t="shared" si="36"/>
        <v>0</v>
      </c>
      <c r="J259" s="45">
        <f t="shared" si="37"/>
        <v>0</v>
      </c>
      <c r="K259" s="45">
        <f t="shared" si="38"/>
        <v>0</v>
      </c>
      <c r="L259" s="45">
        <f>SUM(INDEX($I$17:$I$376,1,1):$I259)</f>
        <v>33149.378453000245</v>
      </c>
      <c r="M259" s="45">
        <f>SUM(INDEX($J$17:$J$376,1,1):$J259)</f>
        <v>200000.00000000006</v>
      </c>
      <c r="N259" s="35" t="b">
        <f t="shared" si="39"/>
        <v>0</v>
      </c>
    </row>
    <row r="260" spans="2:14" x14ac:dyDescent="0.25">
      <c r="B260" s="36">
        <v>244</v>
      </c>
      <c r="C260" s="37">
        <f t="shared" ca="1" si="30"/>
        <v>52865</v>
      </c>
      <c r="D260" s="46">
        <f t="shared" si="31"/>
        <v>0</v>
      </c>
      <c r="E260" s="46">
        <f t="shared" si="32"/>
        <v>0</v>
      </c>
      <c r="F260" s="46">
        <f t="shared" si="33"/>
        <v>2121.3103047815048</v>
      </c>
      <c r="G260" s="46">
        <f t="shared" si="34"/>
        <v>0</v>
      </c>
      <c r="H260" s="46">
        <f t="shared" si="35"/>
        <v>0</v>
      </c>
      <c r="I260" s="46">
        <f t="shared" si="36"/>
        <v>0</v>
      </c>
      <c r="J260" s="46">
        <f t="shared" si="37"/>
        <v>0</v>
      </c>
      <c r="K260" s="46">
        <f t="shared" si="38"/>
        <v>0</v>
      </c>
      <c r="L260" s="46">
        <f>SUM(INDEX($I$17:$I$376,1,1):$I260)</f>
        <v>33149.378453000245</v>
      </c>
      <c r="M260" s="46">
        <f>SUM(INDEX($J$17:$J$376,1,1):$J260)</f>
        <v>200000.00000000006</v>
      </c>
      <c r="N260" s="38" t="b">
        <f t="shared" si="39"/>
        <v>0</v>
      </c>
    </row>
    <row r="261" spans="2:14" x14ac:dyDescent="0.25">
      <c r="B261" s="33">
        <v>245</v>
      </c>
      <c r="C261" s="34">
        <f t="shared" ca="1" si="30"/>
        <v>52895</v>
      </c>
      <c r="D261" s="45">
        <f t="shared" si="31"/>
        <v>0</v>
      </c>
      <c r="E261" s="45">
        <f t="shared" si="32"/>
        <v>0</v>
      </c>
      <c r="F261" s="45">
        <f t="shared" si="33"/>
        <v>2121.3103047815048</v>
      </c>
      <c r="G261" s="45">
        <f t="shared" si="34"/>
        <v>0</v>
      </c>
      <c r="H261" s="45">
        <f t="shared" si="35"/>
        <v>0</v>
      </c>
      <c r="I261" s="45">
        <f t="shared" si="36"/>
        <v>0</v>
      </c>
      <c r="J261" s="45">
        <f t="shared" si="37"/>
        <v>0</v>
      </c>
      <c r="K261" s="45">
        <f t="shared" si="38"/>
        <v>0</v>
      </c>
      <c r="L261" s="45">
        <f>SUM(INDEX($I$17:$I$376,1,1):$I261)</f>
        <v>33149.378453000245</v>
      </c>
      <c r="M261" s="45">
        <f>SUM(INDEX($J$17:$J$376,1,1):$J261)</f>
        <v>200000.00000000006</v>
      </c>
      <c r="N261" s="35" t="b">
        <f t="shared" si="39"/>
        <v>0</v>
      </c>
    </row>
    <row r="262" spans="2:14" x14ac:dyDescent="0.25">
      <c r="B262" s="36">
        <v>246</v>
      </c>
      <c r="C262" s="37">
        <f t="shared" ca="1" si="30"/>
        <v>52926</v>
      </c>
      <c r="D262" s="46">
        <f t="shared" si="31"/>
        <v>0</v>
      </c>
      <c r="E262" s="46">
        <f t="shared" si="32"/>
        <v>0</v>
      </c>
      <c r="F262" s="46">
        <f t="shared" si="33"/>
        <v>2121.3103047815048</v>
      </c>
      <c r="G262" s="46">
        <f t="shared" si="34"/>
        <v>0</v>
      </c>
      <c r="H262" s="46">
        <f t="shared" si="35"/>
        <v>0</v>
      </c>
      <c r="I262" s="46">
        <f t="shared" si="36"/>
        <v>0</v>
      </c>
      <c r="J262" s="46">
        <f t="shared" si="37"/>
        <v>0</v>
      </c>
      <c r="K262" s="46">
        <f t="shared" si="38"/>
        <v>0</v>
      </c>
      <c r="L262" s="46">
        <f>SUM(INDEX($I$17:$I$376,1,1):$I262)</f>
        <v>33149.378453000245</v>
      </c>
      <c r="M262" s="46">
        <f>SUM(INDEX($J$17:$J$376,1,1):$J262)</f>
        <v>200000.00000000006</v>
      </c>
      <c r="N262" s="38" t="b">
        <f t="shared" si="39"/>
        <v>0</v>
      </c>
    </row>
    <row r="263" spans="2:14" x14ac:dyDescent="0.25">
      <c r="B263" s="33">
        <v>247</v>
      </c>
      <c r="C263" s="34">
        <f t="shared" ca="1" si="30"/>
        <v>52956</v>
      </c>
      <c r="D263" s="45">
        <f t="shared" si="31"/>
        <v>0</v>
      </c>
      <c r="E263" s="45">
        <f t="shared" si="32"/>
        <v>0</v>
      </c>
      <c r="F263" s="45">
        <f t="shared" si="33"/>
        <v>2121.3103047815048</v>
      </c>
      <c r="G263" s="45">
        <f t="shared" si="34"/>
        <v>0</v>
      </c>
      <c r="H263" s="45">
        <f t="shared" si="35"/>
        <v>0</v>
      </c>
      <c r="I263" s="45">
        <f t="shared" si="36"/>
        <v>0</v>
      </c>
      <c r="J263" s="45">
        <f t="shared" si="37"/>
        <v>0</v>
      </c>
      <c r="K263" s="45">
        <f t="shared" si="38"/>
        <v>0</v>
      </c>
      <c r="L263" s="45">
        <f>SUM(INDEX($I$17:$I$376,1,1):$I263)</f>
        <v>33149.378453000245</v>
      </c>
      <c r="M263" s="45">
        <f>SUM(INDEX($J$17:$J$376,1,1):$J263)</f>
        <v>200000.00000000006</v>
      </c>
      <c r="N263" s="35" t="b">
        <f t="shared" si="39"/>
        <v>0</v>
      </c>
    </row>
    <row r="264" spans="2:14" x14ac:dyDescent="0.25">
      <c r="B264" s="36">
        <v>248</v>
      </c>
      <c r="C264" s="37">
        <f t="shared" ca="1" si="30"/>
        <v>52987</v>
      </c>
      <c r="D264" s="46">
        <f t="shared" si="31"/>
        <v>0</v>
      </c>
      <c r="E264" s="46">
        <f t="shared" si="32"/>
        <v>0</v>
      </c>
      <c r="F264" s="46">
        <f t="shared" si="33"/>
        <v>2121.3103047815048</v>
      </c>
      <c r="G264" s="46">
        <f t="shared" si="34"/>
        <v>0</v>
      </c>
      <c r="H264" s="46">
        <f t="shared" si="35"/>
        <v>0</v>
      </c>
      <c r="I264" s="46">
        <f t="shared" si="36"/>
        <v>0</v>
      </c>
      <c r="J264" s="46">
        <f t="shared" si="37"/>
        <v>0</v>
      </c>
      <c r="K264" s="46">
        <f t="shared" si="38"/>
        <v>0</v>
      </c>
      <c r="L264" s="46">
        <f>SUM(INDEX($I$17:$I$376,1,1):$I264)</f>
        <v>33149.378453000245</v>
      </c>
      <c r="M264" s="46">
        <f>SUM(INDEX($J$17:$J$376,1,1):$J264)</f>
        <v>200000.00000000006</v>
      </c>
      <c r="N264" s="38" t="b">
        <f t="shared" si="39"/>
        <v>0</v>
      </c>
    </row>
    <row r="265" spans="2:14" x14ac:dyDescent="0.25">
      <c r="B265" s="33">
        <v>249</v>
      </c>
      <c r="C265" s="34">
        <f t="shared" ca="1" si="30"/>
        <v>53018</v>
      </c>
      <c r="D265" s="45">
        <f t="shared" si="31"/>
        <v>0</v>
      </c>
      <c r="E265" s="45">
        <f t="shared" si="32"/>
        <v>0</v>
      </c>
      <c r="F265" s="45">
        <f t="shared" si="33"/>
        <v>2121.3103047815048</v>
      </c>
      <c r="G265" s="45">
        <f t="shared" si="34"/>
        <v>0</v>
      </c>
      <c r="H265" s="45">
        <f t="shared" si="35"/>
        <v>0</v>
      </c>
      <c r="I265" s="45">
        <f t="shared" si="36"/>
        <v>0</v>
      </c>
      <c r="J265" s="45">
        <f t="shared" si="37"/>
        <v>0</v>
      </c>
      <c r="K265" s="45">
        <f t="shared" si="38"/>
        <v>0</v>
      </c>
      <c r="L265" s="45">
        <f>SUM(INDEX($I$17:$I$376,1,1):$I265)</f>
        <v>33149.378453000245</v>
      </c>
      <c r="M265" s="45">
        <f>SUM(INDEX($J$17:$J$376,1,1):$J265)</f>
        <v>200000.00000000006</v>
      </c>
      <c r="N265" s="35" t="b">
        <f t="shared" si="39"/>
        <v>0</v>
      </c>
    </row>
    <row r="266" spans="2:14" x14ac:dyDescent="0.25">
      <c r="B266" s="36">
        <v>250</v>
      </c>
      <c r="C266" s="37">
        <f t="shared" ca="1" si="30"/>
        <v>53046</v>
      </c>
      <c r="D266" s="46">
        <f t="shared" si="31"/>
        <v>0</v>
      </c>
      <c r="E266" s="46">
        <f t="shared" si="32"/>
        <v>0</v>
      </c>
      <c r="F266" s="46">
        <f t="shared" si="33"/>
        <v>2121.3103047815048</v>
      </c>
      <c r="G266" s="46">
        <f t="shared" si="34"/>
        <v>0</v>
      </c>
      <c r="H266" s="46">
        <f t="shared" si="35"/>
        <v>0</v>
      </c>
      <c r="I266" s="46">
        <f t="shared" si="36"/>
        <v>0</v>
      </c>
      <c r="J266" s="46">
        <f t="shared" si="37"/>
        <v>0</v>
      </c>
      <c r="K266" s="46">
        <f t="shared" si="38"/>
        <v>0</v>
      </c>
      <c r="L266" s="46">
        <f>SUM(INDEX($I$17:$I$376,1,1):$I266)</f>
        <v>33149.378453000245</v>
      </c>
      <c r="M266" s="46">
        <f>SUM(INDEX($J$17:$J$376,1,1):$J266)</f>
        <v>200000.00000000006</v>
      </c>
      <c r="N266" s="38" t="b">
        <f t="shared" si="39"/>
        <v>0</v>
      </c>
    </row>
    <row r="267" spans="2:14" x14ac:dyDescent="0.25">
      <c r="B267" s="33">
        <v>251</v>
      </c>
      <c r="C267" s="34">
        <f t="shared" ca="1" si="30"/>
        <v>53077</v>
      </c>
      <c r="D267" s="45">
        <f t="shared" si="31"/>
        <v>0</v>
      </c>
      <c r="E267" s="45">
        <f t="shared" si="32"/>
        <v>0</v>
      </c>
      <c r="F267" s="45">
        <f t="shared" si="33"/>
        <v>2121.3103047815048</v>
      </c>
      <c r="G267" s="45">
        <f t="shared" si="34"/>
        <v>0</v>
      </c>
      <c r="H267" s="45">
        <f t="shared" si="35"/>
        <v>0</v>
      </c>
      <c r="I267" s="45">
        <f t="shared" si="36"/>
        <v>0</v>
      </c>
      <c r="J267" s="45">
        <f t="shared" si="37"/>
        <v>0</v>
      </c>
      <c r="K267" s="45">
        <f t="shared" si="38"/>
        <v>0</v>
      </c>
      <c r="L267" s="45">
        <f>SUM(INDEX($I$17:$I$376,1,1):$I267)</f>
        <v>33149.378453000245</v>
      </c>
      <c r="M267" s="45">
        <f>SUM(INDEX($J$17:$J$376,1,1):$J267)</f>
        <v>200000.00000000006</v>
      </c>
      <c r="N267" s="35" t="b">
        <f t="shared" si="39"/>
        <v>0</v>
      </c>
    </row>
    <row r="268" spans="2:14" x14ac:dyDescent="0.25">
      <c r="B268" s="36">
        <v>252</v>
      </c>
      <c r="C268" s="37">
        <f t="shared" ca="1" si="30"/>
        <v>53107</v>
      </c>
      <c r="D268" s="46">
        <f t="shared" si="31"/>
        <v>0</v>
      </c>
      <c r="E268" s="46">
        <f t="shared" si="32"/>
        <v>0</v>
      </c>
      <c r="F268" s="46">
        <f t="shared" si="33"/>
        <v>2121.3103047815048</v>
      </c>
      <c r="G268" s="46">
        <f t="shared" si="34"/>
        <v>0</v>
      </c>
      <c r="H268" s="46">
        <f t="shared" si="35"/>
        <v>0</v>
      </c>
      <c r="I268" s="46">
        <f t="shared" si="36"/>
        <v>0</v>
      </c>
      <c r="J268" s="46">
        <f t="shared" si="37"/>
        <v>0</v>
      </c>
      <c r="K268" s="46">
        <f t="shared" si="38"/>
        <v>0</v>
      </c>
      <c r="L268" s="46">
        <f>SUM(INDEX($I$17:$I$376,1,1):$I268)</f>
        <v>33149.378453000245</v>
      </c>
      <c r="M268" s="46">
        <f>SUM(INDEX($J$17:$J$376,1,1):$J268)</f>
        <v>200000.00000000006</v>
      </c>
      <c r="N268" s="38" t="b">
        <f t="shared" si="39"/>
        <v>0</v>
      </c>
    </row>
    <row r="269" spans="2:14" x14ac:dyDescent="0.25">
      <c r="B269" s="33">
        <v>253</v>
      </c>
      <c r="C269" s="34">
        <f t="shared" ca="1" si="30"/>
        <v>53138</v>
      </c>
      <c r="D269" s="45">
        <f t="shared" si="31"/>
        <v>0</v>
      </c>
      <c r="E269" s="45">
        <f t="shared" si="32"/>
        <v>0</v>
      </c>
      <c r="F269" s="45">
        <f t="shared" si="33"/>
        <v>2121.3103047815048</v>
      </c>
      <c r="G269" s="45">
        <f t="shared" si="34"/>
        <v>0</v>
      </c>
      <c r="H269" s="45">
        <f t="shared" si="35"/>
        <v>0</v>
      </c>
      <c r="I269" s="45">
        <f t="shared" si="36"/>
        <v>0</v>
      </c>
      <c r="J269" s="45">
        <f t="shared" si="37"/>
        <v>0</v>
      </c>
      <c r="K269" s="45">
        <f t="shared" si="38"/>
        <v>0</v>
      </c>
      <c r="L269" s="45">
        <f>SUM(INDEX($I$17:$I$376,1,1):$I269)</f>
        <v>33149.378453000245</v>
      </c>
      <c r="M269" s="45">
        <f>SUM(INDEX($J$17:$J$376,1,1):$J269)</f>
        <v>200000.00000000006</v>
      </c>
      <c r="N269" s="35" t="b">
        <f t="shared" si="39"/>
        <v>0</v>
      </c>
    </row>
    <row r="270" spans="2:14" x14ac:dyDescent="0.25">
      <c r="B270" s="36">
        <v>254</v>
      </c>
      <c r="C270" s="37">
        <f t="shared" ca="1" si="30"/>
        <v>53168</v>
      </c>
      <c r="D270" s="46">
        <f t="shared" si="31"/>
        <v>0</v>
      </c>
      <c r="E270" s="46">
        <f t="shared" si="32"/>
        <v>0</v>
      </c>
      <c r="F270" s="46">
        <f t="shared" si="33"/>
        <v>2121.3103047815048</v>
      </c>
      <c r="G270" s="46">
        <f t="shared" si="34"/>
        <v>0</v>
      </c>
      <c r="H270" s="46">
        <f t="shared" si="35"/>
        <v>0</v>
      </c>
      <c r="I270" s="46">
        <f t="shared" si="36"/>
        <v>0</v>
      </c>
      <c r="J270" s="46">
        <f t="shared" si="37"/>
        <v>0</v>
      </c>
      <c r="K270" s="46">
        <f t="shared" si="38"/>
        <v>0</v>
      </c>
      <c r="L270" s="46">
        <f>SUM(INDEX($I$17:$I$376,1,1):$I270)</f>
        <v>33149.378453000245</v>
      </c>
      <c r="M270" s="46">
        <f>SUM(INDEX($J$17:$J$376,1,1):$J270)</f>
        <v>200000.00000000006</v>
      </c>
      <c r="N270" s="38" t="b">
        <f t="shared" si="39"/>
        <v>0</v>
      </c>
    </row>
    <row r="271" spans="2:14" x14ac:dyDescent="0.25">
      <c r="B271" s="33">
        <v>255</v>
      </c>
      <c r="C271" s="34">
        <f t="shared" ca="1" si="30"/>
        <v>53199</v>
      </c>
      <c r="D271" s="45">
        <f t="shared" si="31"/>
        <v>0</v>
      </c>
      <c r="E271" s="45">
        <f t="shared" si="32"/>
        <v>0</v>
      </c>
      <c r="F271" s="45">
        <f t="shared" si="33"/>
        <v>2121.3103047815048</v>
      </c>
      <c r="G271" s="45">
        <f t="shared" si="34"/>
        <v>0</v>
      </c>
      <c r="H271" s="45">
        <f t="shared" si="35"/>
        <v>0</v>
      </c>
      <c r="I271" s="45">
        <f t="shared" si="36"/>
        <v>0</v>
      </c>
      <c r="J271" s="45">
        <f t="shared" si="37"/>
        <v>0</v>
      </c>
      <c r="K271" s="45">
        <f t="shared" si="38"/>
        <v>0</v>
      </c>
      <c r="L271" s="45">
        <f>SUM(INDEX($I$17:$I$376,1,1):$I271)</f>
        <v>33149.378453000245</v>
      </c>
      <c r="M271" s="45">
        <f>SUM(INDEX($J$17:$J$376,1,1):$J271)</f>
        <v>200000.00000000006</v>
      </c>
      <c r="N271" s="35" t="b">
        <f t="shared" si="39"/>
        <v>0</v>
      </c>
    </row>
    <row r="272" spans="2:14" x14ac:dyDescent="0.25">
      <c r="B272" s="36">
        <v>256</v>
      </c>
      <c r="C272" s="37">
        <f t="shared" ca="1" si="30"/>
        <v>53230</v>
      </c>
      <c r="D272" s="46">
        <f t="shared" si="31"/>
        <v>0</v>
      </c>
      <c r="E272" s="46">
        <f t="shared" si="32"/>
        <v>0</v>
      </c>
      <c r="F272" s="46">
        <f t="shared" si="33"/>
        <v>2121.3103047815048</v>
      </c>
      <c r="G272" s="46">
        <f t="shared" si="34"/>
        <v>0</v>
      </c>
      <c r="H272" s="46">
        <f t="shared" si="35"/>
        <v>0</v>
      </c>
      <c r="I272" s="46">
        <f t="shared" si="36"/>
        <v>0</v>
      </c>
      <c r="J272" s="46">
        <f t="shared" si="37"/>
        <v>0</v>
      </c>
      <c r="K272" s="46">
        <f t="shared" si="38"/>
        <v>0</v>
      </c>
      <c r="L272" s="46">
        <f>SUM(INDEX($I$17:$I$376,1,1):$I272)</f>
        <v>33149.378453000245</v>
      </c>
      <c r="M272" s="46">
        <f>SUM(INDEX($J$17:$J$376,1,1):$J272)</f>
        <v>200000.00000000006</v>
      </c>
      <c r="N272" s="38" t="b">
        <f t="shared" si="39"/>
        <v>0</v>
      </c>
    </row>
    <row r="273" spans="2:14" x14ac:dyDescent="0.25">
      <c r="B273" s="33">
        <v>257</v>
      </c>
      <c r="C273" s="34">
        <f t="shared" ref="C273:C336" ca="1" si="40">IF($B273=1,loan_start_date,EDATE(C272,1))</f>
        <v>53260</v>
      </c>
      <c r="D273" s="45">
        <f t="shared" ref="D273:D336" si="41">IF($B273=1,loan_amount,INDEX(ending_balance,$B273-1))</f>
        <v>0</v>
      </c>
      <c r="E273" s="45">
        <f t="shared" ref="E273:E336" si="42">IF(enable_optional_payment,IF($F273+extra_payments&lt;$D273,extra_payments,IF($D273-$F273&gt;0,$D273+$I273-$F273,0)),0)</f>
        <v>0</v>
      </c>
      <c r="F273" s="45">
        <f t="shared" ref="F273:F336" si="43">scheduled_payment_amt</f>
        <v>2121.3103047815048</v>
      </c>
      <c r="G273" s="45">
        <f t="shared" ref="G273:G336" si="44">IF(enable_property_tax,property_tax_amount,0)</f>
        <v>0</v>
      </c>
      <c r="H273" s="45">
        <f t="shared" ref="H273:H336" si="45">IF($F273+$E273&lt;=$D273,$F273+$E273,$D273+$I273)+$G273</f>
        <v>0</v>
      </c>
      <c r="I273" s="45">
        <f t="shared" ref="I273:I336" si="46">IFERROR(-IPMT(interest_rate/payments_per_year,1,scheduled_no_of_payments-$B273+1,$D273),0)</f>
        <v>0</v>
      </c>
      <c r="J273" s="45">
        <f t="shared" ref="J273:J336" si="47">$H273-$I273-$G273</f>
        <v>0</v>
      </c>
      <c r="K273" s="45">
        <f t="shared" ref="K273:K336" si="48">IF($F273+$E273&lt;=$D273,$D273-$J273,0)</f>
        <v>0</v>
      </c>
      <c r="L273" s="45">
        <f>SUM(INDEX($I$17:$I$376,1,1):$I273)</f>
        <v>33149.378453000245</v>
      </c>
      <c r="M273" s="45">
        <f>SUM(INDEX($J$17:$J$376,1,1):$J273)</f>
        <v>200000.00000000006</v>
      </c>
      <c r="N273" s="35" t="b">
        <f t="shared" ref="N273:N336" si="49">$B273&lt;=actual_no_of_payments</f>
        <v>0</v>
      </c>
    </row>
    <row r="274" spans="2:14" x14ac:dyDescent="0.25">
      <c r="B274" s="36">
        <v>258</v>
      </c>
      <c r="C274" s="37">
        <f t="shared" ca="1" si="40"/>
        <v>53291</v>
      </c>
      <c r="D274" s="46">
        <f t="shared" si="41"/>
        <v>0</v>
      </c>
      <c r="E274" s="46">
        <f t="shared" si="42"/>
        <v>0</v>
      </c>
      <c r="F274" s="46">
        <f t="shared" si="43"/>
        <v>2121.3103047815048</v>
      </c>
      <c r="G274" s="46">
        <f t="shared" si="44"/>
        <v>0</v>
      </c>
      <c r="H274" s="46">
        <f t="shared" si="45"/>
        <v>0</v>
      </c>
      <c r="I274" s="46">
        <f t="shared" si="46"/>
        <v>0</v>
      </c>
      <c r="J274" s="46">
        <f t="shared" si="47"/>
        <v>0</v>
      </c>
      <c r="K274" s="46">
        <f t="shared" si="48"/>
        <v>0</v>
      </c>
      <c r="L274" s="46">
        <f>SUM(INDEX($I$17:$I$376,1,1):$I274)</f>
        <v>33149.378453000245</v>
      </c>
      <c r="M274" s="46">
        <f>SUM(INDEX($J$17:$J$376,1,1):$J274)</f>
        <v>200000.00000000006</v>
      </c>
      <c r="N274" s="38" t="b">
        <f t="shared" si="49"/>
        <v>0</v>
      </c>
    </row>
    <row r="275" spans="2:14" x14ac:dyDescent="0.25">
      <c r="B275" s="33">
        <v>259</v>
      </c>
      <c r="C275" s="34">
        <f t="shared" ca="1" si="40"/>
        <v>53321</v>
      </c>
      <c r="D275" s="45">
        <f t="shared" si="41"/>
        <v>0</v>
      </c>
      <c r="E275" s="45">
        <f t="shared" si="42"/>
        <v>0</v>
      </c>
      <c r="F275" s="45">
        <f t="shared" si="43"/>
        <v>2121.3103047815048</v>
      </c>
      <c r="G275" s="45">
        <f t="shared" si="44"/>
        <v>0</v>
      </c>
      <c r="H275" s="45">
        <f t="shared" si="45"/>
        <v>0</v>
      </c>
      <c r="I275" s="45">
        <f t="shared" si="46"/>
        <v>0</v>
      </c>
      <c r="J275" s="45">
        <f t="shared" si="47"/>
        <v>0</v>
      </c>
      <c r="K275" s="45">
        <f t="shared" si="48"/>
        <v>0</v>
      </c>
      <c r="L275" s="45">
        <f>SUM(INDEX($I$17:$I$376,1,1):$I275)</f>
        <v>33149.378453000245</v>
      </c>
      <c r="M275" s="45">
        <f>SUM(INDEX($J$17:$J$376,1,1):$J275)</f>
        <v>200000.00000000006</v>
      </c>
      <c r="N275" s="35" t="b">
        <f t="shared" si="49"/>
        <v>0</v>
      </c>
    </row>
    <row r="276" spans="2:14" x14ac:dyDescent="0.25">
      <c r="B276" s="36">
        <v>260</v>
      </c>
      <c r="C276" s="37">
        <f t="shared" ca="1" si="40"/>
        <v>53352</v>
      </c>
      <c r="D276" s="46">
        <f t="shared" si="41"/>
        <v>0</v>
      </c>
      <c r="E276" s="46">
        <f t="shared" si="42"/>
        <v>0</v>
      </c>
      <c r="F276" s="46">
        <f t="shared" si="43"/>
        <v>2121.3103047815048</v>
      </c>
      <c r="G276" s="46">
        <f t="shared" si="44"/>
        <v>0</v>
      </c>
      <c r="H276" s="46">
        <f t="shared" si="45"/>
        <v>0</v>
      </c>
      <c r="I276" s="46">
        <f t="shared" si="46"/>
        <v>0</v>
      </c>
      <c r="J276" s="46">
        <f t="shared" si="47"/>
        <v>0</v>
      </c>
      <c r="K276" s="46">
        <f t="shared" si="48"/>
        <v>0</v>
      </c>
      <c r="L276" s="46">
        <f>SUM(INDEX($I$17:$I$376,1,1):$I276)</f>
        <v>33149.378453000245</v>
      </c>
      <c r="M276" s="46">
        <f>SUM(INDEX($J$17:$J$376,1,1):$J276)</f>
        <v>200000.00000000006</v>
      </c>
      <c r="N276" s="38" t="b">
        <f t="shared" si="49"/>
        <v>0</v>
      </c>
    </row>
    <row r="277" spans="2:14" x14ac:dyDescent="0.25">
      <c r="B277" s="33">
        <v>261</v>
      </c>
      <c r="C277" s="34">
        <f t="shared" ca="1" si="40"/>
        <v>53383</v>
      </c>
      <c r="D277" s="45">
        <f t="shared" si="41"/>
        <v>0</v>
      </c>
      <c r="E277" s="45">
        <f t="shared" si="42"/>
        <v>0</v>
      </c>
      <c r="F277" s="45">
        <f t="shared" si="43"/>
        <v>2121.3103047815048</v>
      </c>
      <c r="G277" s="45">
        <f t="shared" si="44"/>
        <v>0</v>
      </c>
      <c r="H277" s="45">
        <f t="shared" si="45"/>
        <v>0</v>
      </c>
      <c r="I277" s="45">
        <f t="shared" si="46"/>
        <v>0</v>
      </c>
      <c r="J277" s="45">
        <f t="shared" si="47"/>
        <v>0</v>
      </c>
      <c r="K277" s="45">
        <f t="shared" si="48"/>
        <v>0</v>
      </c>
      <c r="L277" s="45">
        <f>SUM(INDEX($I$17:$I$376,1,1):$I277)</f>
        <v>33149.378453000245</v>
      </c>
      <c r="M277" s="45">
        <f>SUM(INDEX($J$17:$J$376,1,1):$J277)</f>
        <v>200000.00000000006</v>
      </c>
      <c r="N277" s="35" t="b">
        <f t="shared" si="49"/>
        <v>0</v>
      </c>
    </row>
    <row r="278" spans="2:14" x14ac:dyDescent="0.25">
      <c r="B278" s="36">
        <v>262</v>
      </c>
      <c r="C278" s="37">
        <f t="shared" ca="1" si="40"/>
        <v>53411</v>
      </c>
      <c r="D278" s="46">
        <f t="shared" si="41"/>
        <v>0</v>
      </c>
      <c r="E278" s="46">
        <f t="shared" si="42"/>
        <v>0</v>
      </c>
      <c r="F278" s="46">
        <f t="shared" si="43"/>
        <v>2121.3103047815048</v>
      </c>
      <c r="G278" s="46">
        <f t="shared" si="44"/>
        <v>0</v>
      </c>
      <c r="H278" s="46">
        <f t="shared" si="45"/>
        <v>0</v>
      </c>
      <c r="I278" s="46">
        <f t="shared" si="46"/>
        <v>0</v>
      </c>
      <c r="J278" s="46">
        <f t="shared" si="47"/>
        <v>0</v>
      </c>
      <c r="K278" s="46">
        <f t="shared" si="48"/>
        <v>0</v>
      </c>
      <c r="L278" s="46">
        <f>SUM(INDEX($I$17:$I$376,1,1):$I278)</f>
        <v>33149.378453000245</v>
      </c>
      <c r="M278" s="46">
        <f>SUM(INDEX($J$17:$J$376,1,1):$J278)</f>
        <v>200000.00000000006</v>
      </c>
      <c r="N278" s="38" t="b">
        <f t="shared" si="49"/>
        <v>0</v>
      </c>
    </row>
    <row r="279" spans="2:14" x14ac:dyDescent="0.25">
      <c r="B279" s="33">
        <v>263</v>
      </c>
      <c r="C279" s="34">
        <f t="shared" ca="1" si="40"/>
        <v>53442</v>
      </c>
      <c r="D279" s="45">
        <f t="shared" si="41"/>
        <v>0</v>
      </c>
      <c r="E279" s="45">
        <f t="shared" si="42"/>
        <v>0</v>
      </c>
      <c r="F279" s="45">
        <f t="shared" si="43"/>
        <v>2121.3103047815048</v>
      </c>
      <c r="G279" s="45">
        <f t="shared" si="44"/>
        <v>0</v>
      </c>
      <c r="H279" s="45">
        <f t="shared" si="45"/>
        <v>0</v>
      </c>
      <c r="I279" s="45">
        <f t="shared" si="46"/>
        <v>0</v>
      </c>
      <c r="J279" s="45">
        <f t="shared" si="47"/>
        <v>0</v>
      </c>
      <c r="K279" s="45">
        <f t="shared" si="48"/>
        <v>0</v>
      </c>
      <c r="L279" s="45">
        <f>SUM(INDEX($I$17:$I$376,1,1):$I279)</f>
        <v>33149.378453000245</v>
      </c>
      <c r="M279" s="45">
        <f>SUM(INDEX($J$17:$J$376,1,1):$J279)</f>
        <v>200000.00000000006</v>
      </c>
      <c r="N279" s="35" t="b">
        <f t="shared" si="49"/>
        <v>0</v>
      </c>
    </row>
    <row r="280" spans="2:14" x14ac:dyDescent="0.25">
      <c r="B280" s="36">
        <v>264</v>
      </c>
      <c r="C280" s="37">
        <f t="shared" ca="1" si="40"/>
        <v>53472</v>
      </c>
      <c r="D280" s="46">
        <f t="shared" si="41"/>
        <v>0</v>
      </c>
      <c r="E280" s="46">
        <f t="shared" si="42"/>
        <v>0</v>
      </c>
      <c r="F280" s="46">
        <f t="shared" si="43"/>
        <v>2121.3103047815048</v>
      </c>
      <c r="G280" s="46">
        <f t="shared" si="44"/>
        <v>0</v>
      </c>
      <c r="H280" s="46">
        <f t="shared" si="45"/>
        <v>0</v>
      </c>
      <c r="I280" s="46">
        <f t="shared" si="46"/>
        <v>0</v>
      </c>
      <c r="J280" s="46">
        <f t="shared" si="47"/>
        <v>0</v>
      </c>
      <c r="K280" s="46">
        <f t="shared" si="48"/>
        <v>0</v>
      </c>
      <c r="L280" s="46">
        <f>SUM(INDEX($I$17:$I$376,1,1):$I280)</f>
        <v>33149.378453000245</v>
      </c>
      <c r="M280" s="46">
        <f>SUM(INDEX($J$17:$J$376,1,1):$J280)</f>
        <v>200000.00000000006</v>
      </c>
      <c r="N280" s="38" t="b">
        <f t="shared" si="49"/>
        <v>0</v>
      </c>
    </row>
    <row r="281" spans="2:14" x14ac:dyDescent="0.25">
      <c r="B281" s="33">
        <v>265</v>
      </c>
      <c r="C281" s="34">
        <f t="shared" ca="1" si="40"/>
        <v>53503</v>
      </c>
      <c r="D281" s="45">
        <f t="shared" si="41"/>
        <v>0</v>
      </c>
      <c r="E281" s="45">
        <f t="shared" si="42"/>
        <v>0</v>
      </c>
      <c r="F281" s="45">
        <f t="shared" si="43"/>
        <v>2121.3103047815048</v>
      </c>
      <c r="G281" s="45">
        <f t="shared" si="44"/>
        <v>0</v>
      </c>
      <c r="H281" s="45">
        <f t="shared" si="45"/>
        <v>0</v>
      </c>
      <c r="I281" s="45">
        <f t="shared" si="46"/>
        <v>0</v>
      </c>
      <c r="J281" s="45">
        <f t="shared" si="47"/>
        <v>0</v>
      </c>
      <c r="K281" s="45">
        <f t="shared" si="48"/>
        <v>0</v>
      </c>
      <c r="L281" s="45">
        <f>SUM(INDEX($I$17:$I$376,1,1):$I281)</f>
        <v>33149.378453000245</v>
      </c>
      <c r="M281" s="45">
        <f>SUM(INDEX($J$17:$J$376,1,1):$J281)</f>
        <v>200000.00000000006</v>
      </c>
      <c r="N281" s="35" t="b">
        <f t="shared" si="49"/>
        <v>0</v>
      </c>
    </row>
    <row r="282" spans="2:14" x14ac:dyDescent="0.25">
      <c r="B282" s="36">
        <v>266</v>
      </c>
      <c r="C282" s="37">
        <f t="shared" ca="1" si="40"/>
        <v>53533</v>
      </c>
      <c r="D282" s="46">
        <f t="shared" si="41"/>
        <v>0</v>
      </c>
      <c r="E282" s="46">
        <f t="shared" si="42"/>
        <v>0</v>
      </c>
      <c r="F282" s="46">
        <f t="shared" si="43"/>
        <v>2121.3103047815048</v>
      </c>
      <c r="G282" s="46">
        <f t="shared" si="44"/>
        <v>0</v>
      </c>
      <c r="H282" s="46">
        <f t="shared" si="45"/>
        <v>0</v>
      </c>
      <c r="I282" s="46">
        <f t="shared" si="46"/>
        <v>0</v>
      </c>
      <c r="J282" s="46">
        <f t="shared" si="47"/>
        <v>0</v>
      </c>
      <c r="K282" s="46">
        <f t="shared" si="48"/>
        <v>0</v>
      </c>
      <c r="L282" s="46">
        <f>SUM(INDEX($I$17:$I$376,1,1):$I282)</f>
        <v>33149.378453000245</v>
      </c>
      <c r="M282" s="46">
        <f>SUM(INDEX($J$17:$J$376,1,1):$J282)</f>
        <v>200000.00000000006</v>
      </c>
      <c r="N282" s="38" t="b">
        <f t="shared" si="49"/>
        <v>0</v>
      </c>
    </row>
    <row r="283" spans="2:14" x14ac:dyDescent="0.25">
      <c r="B283" s="33">
        <v>267</v>
      </c>
      <c r="C283" s="34">
        <f t="shared" ca="1" si="40"/>
        <v>53564</v>
      </c>
      <c r="D283" s="45">
        <f t="shared" si="41"/>
        <v>0</v>
      </c>
      <c r="E283" s="45">
        <f t="shared" si="42"/>
        <v>0</v>
      </c>
      <c r="F283" s="45">
        <f t="shared" si="43"/>
        <v>2121.3103047815048</v>
      </c>
      <c r="G283" s="45">
        <f t="shared" si="44"/>
        <v>0</v>
      </c>
      <c r="H283" s="45">
        <f t="shared" si="45"/>
        <v>0</v>
      </c>
      <c r="I283" s="45">
        <f t="shared" si="46"/>
        <v>0</v>
      </c>
      <c r="J283" s="45">
        <f t="shared" si="47"/>
        <v>0</v>
      </c>
      <c r="K283" s="45">
        <f t="shared" si="48"/>
        <v>0</v>
      </c>
      <c r="L283" s="45">
        <f>SUM(INDEX($I$17:$I$376,1,1):$I283)</f>
        <v>33149.378453000245</v>
      </c>
      <c r="M283" s="45">
        <f>SUM(INDEX($J$17:$J$376,1,1):$J283)</f>
        <v>200000.00000000006</v>
      </c>
      <c r="N283" s="35" t="b">
        <f t="shared" si="49"/>
        <v>0</v>
      </c>
    </row>
    <row r="284" spans="2:14" x14ac:dyDescent="0.25">
      <c r="B284" s="36">
        <v>268</v>
      </c>
      <c r="C284" s="37">
        <f t="shared" ca="1" si="40"/>
        <v>53595</v>
      </c>
      <c r="D284" s="46">
        <f t="shared" si="41"/>
        <v>0</v>
      </c>
      <c r="E284" s="46">
        <f t="shared" si="42"/>
        <v>0</v>
      </c>
      <c r="F284" s="46">
        <f t="shared" si="43"/>
        <v>2121.3103047815048</v>
      </c>
      <c r="G284" s="46">
        <f t="shared" si="44"/>
        <v>0</v>
      </c>
      <c r="H284" s="46">
        <f t="shared" si="45"/>
        <v>0</v>
      </c>
      <c r="I284" s="46">
        <f t="shared" si="46"/>
        <v>0</v>
      </c>
      <c r="J284" s="46">
        <f t="shared" si="47"/>
        <v>0</v>
      </c>
      <c r="K284" s="46">
        <f t="shared" si="48"/>
        <v>0</v>
      </c>
      <c r="L284" s="46">
        <f>SUM(INDEX($I$17:$I$376,1,1):$I284)</f>
        <v>33149.378453000245</v>
      </c>
      <c r="M284" s="46">
        <f>SUM(INDEX($J$17:$J$376,1,1):$J284)</f>
        <v>200000.00000000006</v>
      </c>
      <c r="N284" s="38" t="b">
        <f t="shared" si="49"/>
        <v>0</v>
      </c>
    </row>
    <row r="285" spans="2:14" x14ac:dyDescent="0.25">
      <c r="B285" s="33">
        <v>269</v>
      </c>
      <c r="C285" s="34">
        <f t="shared" ca="1" si="40"/>
        <v>53625</v>
      </c>
      <c r="D285" s="45">
        <f t="shared" si="41"/>
        <v>0</v>
      </c>
      <c r="E285" s="45">
        <f t="shared" si="42"/>
        <v>0</v>
      </c>
      <c r="F285" s="45">
        <f t="shared" si="43"/>
        <v>2121.3103047815048</v>
      </c>
      <c r="G285" s="45">
        <f t="shared" si="44"/>
        <v>0</v>
      </c>
      <c r="H285" s="45">
        <f t="shared" si="45"/>
        <v>0</v>
      </c>
      <c r="I285" s="45">
        <f t="shared" si="46"/>
        <v>0</v>
      </c>
      <c r="J285" s="45">
        <f t="shared" si="47"/>
        <v>0</v>
      </c>
      <c r="K285" s="45">
        <f t="shared" si="48"/>
        <v>0</v>
      </c>
      <c r="L285" s="45">
        <f>SUM(INDEX($I$17:$I$376,1,1):$I285)</f>
        <v>33149.378453000245</v>
      </c>
      <c r="M285" s="45">
        <f>SUM(INDEX($J$17:$J$376,1,1):$J285)</f>
        <v>200000.00000000006</v>
      </c>
      <c r="N285" s="35" t="b">
        <f t="shared" si="49"/>
        <v>0</v>
      </c>
    </row>
    <row r="286" spans="2:14" x14ac:dyDescent="0.25">
      <c r="B286" s="36">
        <v>270</v>
      </c>
      <c r="C286" s="37">
        <f t="shared" ca="1" si="40"/>
        <v>53656</v>
      </c>
      <c r="D286" s="46">
        <f t="shared" si="41"/>
        <v>0</v>
      </c>
      <c r="E286" s="46">
        <f t="shared" si="42"/>
        <v>0</v>
      </c>
      <c r="F286" s="46">
        <f t="shared" si="43"/>
        <v>2121.3103047815048</v>
      </c>
      <c r="G286" s="46">
        <f t="shared" si="44"/>
        <v>0</v>
      </c>
      <c r="H286" s="46">
        <f t="shared" si="45"/>
        <v>0</v>
      </c>
      <c r="I286" s="46">
        <f t="shared" si="46"/>
        <v>0</v>
      </c>
      <c r="J286" s="46">
        <f t="shared" si="47"/>
        <v>0</v>
      </c>
      <c r="K286" s="46">
        <f t="shared" si="48"/>
        <v>0</v>
      </c>
      <c r="L286" s="46">
        <f>SUM(INDEX($I$17:$I$376,1,1):$I286)</f>
        <v>33149.378453000245</v>
      </c>
      <c r="M286" s="46">
        <f>SUM(INDEX($J$17:$J$376,1,1):$J286)</f>
        <v>200000.00000000006</v>
      </c>
      <c r="N286" s="38" t="b">
        <f t="shared" si="49"/>
        <v>0</v>
      </c>
    </row>
    <row r="287" spans="2:14" x14ac:dyDescent="0.25">
      <c r="B287" s="33">
        <v>271</v>
      </c>
      <c r="C287" s="34">
        <f t="shared" ca="1" si="40"/>
        <v>53686</v>
      </c>
      <c r="D287" s="45">
        <f t="shared" si="41"/>
        <v>0</v>
      </c>
      <c r="E287" s="45">
        <f t="shared" si="42"/>
        <v>0</v>
      </c>
      <c r="F287" s="45">
        <f t="shared" si="43"/>
        <v>2121.3103047815048</v>
      </c>
      <c r="G287" s="45">
        <f t="shared" si="44"/>
        <v>0</v>
      </c>
      <c r="H287" s="45">
        <f t="shared" si="45"/>
        <v>0</v>
      </c>
      <c r="I287" s="45">
        <f t="shared" si="46"/>
        <v>0</v>
      </c>
      <c r="J287" s="45">
        <f t="shared" si="47"/>
        <v>0</v>
      </c>
      <c r="K287" s="45">
        <f t="shared" si="48"/>
        <v>0</v>
      </c>
      <c r="L287" s="45">
        <f>SUM(INDEX($I$17:$I$376,1,1):$I287)</f>
        <v>33149.378453000245</v>
      </c>
      <c r="M287" s="45">
        <f>SUM(INDEX($J$17:$J$376,1,1):$J287)</f>
        <v>200000.00000000006</v>
      </c>
      <c r="N287" s="35" t="b">
        <f t="shared" si="49"/>
        <v>0</v>
      </c>
    </row>
    <row r="288" spans="2:14" x14ac:dyDescent="0.25">
      <c r="B288" s="36">
        <v>272</v>
      </c>
      <c r="C288" s="37">
        <f t="shared" ca="1" si="40"/>
        <v>53717</v>
      </c>
      <c r="D288" s="46">
        <f t="shared" si="41"/>
        <v>0</v>
      </c>
      <c r="E288" s="46">
        <f t="shared" si="42"/>
        <v>0</v>
      </c>
      <c r="F288" s="46">
        <f t="shared" si="43"/>
        <v>2121.3103047815048</v>
      </c>
      <c r="G288" s="46">
        <f t="shared" si="44"/>
        <v>0</v>
      </c>
      <c r="H288" s="46">
        <f t="shared" si="45"/>
        <v>0</v>
      </c>
      <c r="I288" s="46">
        <f t="shared" si="46"/>
        <v>0</v>
      </c>
      <c r="J288" s="46">
        <f t="shared" si="47"/>
        <v>0</v>
      </c>
      <c r="K288" s="46">
        <f t="shared" si="48"/>
        <v>0</v>
      </c>
      <c r="L288" s="46">
        <f>SUM(INDEX($I$17:$I$376,1,1):$I288)</f>
        <v>33149.378453000245</v>
      </c>
      <c r="M288" s="46">
        <f>SUM(INDEX($J$17:$J$376,1,1):$J288)</f>
        <v>200000.00000000006</v>
      </c>
      <c r="N288" s="38" t="b">
        <f t="shared" si="49"/>
        <v>0</v>
      </c>
    </row>
    <row r="289" spans="2:14" x14ac:dyDescent="0.25">
      <c r="B289" s="33">
        <v>273</v>
      </c>
      <c r="C289" s="34">
        <f t="shared" ca="1" si="40"/>
        <v>53748</v>
      </c>
      <c r="D289" s="45">
        <f t="shared" si="41"/>
        <v>0</v>
      </c>
      <c r="E289" s="45">
        <f t="shared" si="42"/>
        <v>0</v>
      </c>
      <c r="F289" s="45">
        <f t="shared" si="43"/>
        <v>2121.3103047815048</v>
      </c>
      <c r="G289" s="45">
        <f t="shared" si="44"/>
        <v>0</v>
      </c>
      <c r="H289" s="45">
        <f t="shared" si="45"/>
        <v>0</v>
      </c>
      <c r="I289" s="45">
        <f t="shared" si="46"/>
        <v>0</v>
      </c>
      <c r="J289" s="45">
        <f t="shared" si="47"/>
        <v>0</v>
      </c>
      <c r="K289" s="45">
        <f t="shared" si="48"/>
        <v>0</v>
      </c>
      <c r="L289" s="45">
        <f>SUM(INDEX($I$17:$I$376,1,1):$I289)</f>
        <v>33149.378453000245</v>
      </c>
      <c r="M289" s="45">
        <f>SUM(INDEX($J$17:$J$376,1,1):$J289)</f>
        <v>200000.00000000006</v>
      </c>
      <c r="N289" s="35" t="b">
        <f t="shared" si="49"/>
        <v>0</v>
      </c>
    </row>
    <row r="290" spans="2:14" x14ac:dyDescent="0.25">
      <c r="B290" s="36">
        <v>274</v>
      </c>
      <c r="C290" s="37">
        <f t="shared" ca="1" si="40"/>
        <v>53776</v>
      </c>
      <c r="D290" s="46">
        <f t="shared" si="41"/>
        <v>0</v>
      </c>
      <c r="E290" s="46">
        <f t="shared" si="42"/>
        <v>0</v>
      </c>
      <c r="F290" s="46">
        <f t="shared" si="43"/>
        <v>2121.3103047815048</v>
      </c>
      <c r="G290" s="46">
        <f t="shared" si="44"/>
        <v>0</v>
      </c>
      <c r="H290" s="46">
        <f t="shared" si="45"/>
        <v>0</v>
      </c>
      <c r="I290" s="46">
        <f t="shared" si="46"/>
        <v>0</v>
      </c>
      <c r="J290" s="46">
        <f t="shared" si="47"/>
        <v>0</v>
      </c>
      <c r="K290" s="46">
        <f t="shared" si="48"/>
        <v>0</v>
      </c>
      <c r="L290" s="46">
        <f>SUM(INDEX($I$17:$I$376,1,1):$I290)</f>
        <v>33149.378453000245</v>
      </c>
      <c r="M290" s="46">
        <f>SUM(INDEX($J$17:$J$376,1,1):$J290)</f>
        <v>200000.00000000006</v>
      </c>
      <c r="N290" s="38" t="b">
        <f t="shared" si="49"/>
        <v>0</v>
      </c>
    </row>
    <row r="291" spans="2:14" x14ac:dyDescent="0.25">
      <c r="B291" s="33">
        <v>275</v>
      </c>
      <c r="C291" s="34">
        <f t="shared" ca="1" si="40"/>
        <v>53807</v>
      </c>
      <c r="D291" s="45">
        <f t="shared" si="41"/>
        <v>0</v>
      </c>
      <c r="E291" s="45">
        <f t="shared" si="42"/>
        <v>0</v>
      </c>
      <c r="F291" s="45">
        <f t="shared" si="43"/>
        <v>2121.3103047815048</v>
      </c>
      <c r="G291" s="45">
        <f t="shared" si="44"/>
        <v>0</v>
      </c>
      <c r="H291" s="45">
        <f t="shared" si="45"/>
        <v>0</v>
      </c>
      <c r="I291" s="45">
        <f t="shared" si="46"/>
        <v>0</v>
      </c>
      <c r="J291" s="45">
        <f t="shared" si="47"/>
        <v>0</v>
      </c>
      <c r="K291" s="45">
        <f t="shared" si="48"/>
        <v>0</v>
      </c>
      <c r="L291" s="45">
        <f>SUM(INDEX($I$17:$I$376,1,1):$I291)</f>
        <v>33149.378453000245</v>
      </c>
      <c r="M291" s="45">
        <f>SUM(INDEX($J$17:$J$376,1,1):$J291)</f>
        <v>200000.00000000006</v>
      </c>
      <c r="N291" s="35" t="b">
        <f t="shared" si="49"/>
        <v>0</v>
      </c>
    </row>
    <row r="292" spans="2:14" x14ac:dyDescent="0.25">
      <c r="B292" s="36">
        <v>276</v>
      </c>
      <c r="C292" s="37">
        <f t="shared" ca="1" si="40"/>
        <v>53837</v>
      </c>
      <c r="D292" s="46">
        <f t="shared" si="41"/>
        <v>0</v>
      </c>
      <c r="E292" s="46">
        <f t="shared" si="42"/>
        <v>0</v>
      </c>
      <c r="F292" s="46">
        <f t="shared" si="43"/>
        <v>2121.3103047815048</v>
      </c>
      <c r="G292" s="46">
        <f t="shared" si="44"/>
        <v>0</v>
      </c>
      <c r="H292" s="46">
        <f t="shared" si="45"/>
        <v>0</v>
      </c>
      <c r="I292" s="46">
        <f t="shared" si="46"/>
        <v>0</v>
      </c>
      <c r="J292" s="46">
        <f t="shared" si="47"/>
        <v>0</v>
      </c>
      <c r="K292" s="46">
        <f t="shared" si="48"/>
        <v>0</v>
      </c>
      <c r="L292" s="46">
        <f>SUM(INDEX($I$17:$I$376,1,1):$I292)</f>
        <v>33149.378453000245</v>
      </c>
      <c r="M292" s="46">
        <f>SUM(INDEX($J$17:$J$376,1,1):$J292)</f>
        <v>200000.00000000006</v>
      </c>
      <c r="N292" s="38" t="b">
        <f t="shared" si="49"/>
        <v>0</v>
      </c>
    </row>
    <row r="293" spans="2:14" x14ac:dyDescent="0.25">
      <c r="B293" s="33">
        <v>277</v>
      </c>
      <c r="C293" s="34">
        <f t="shared" ca="1" si="40"/>
        <v>53868</v>
      </c>
      <c r="D293" s="45">
        <f t="shared" si="41"/>
        <v>0</v>
      </c>
      <c r="E293" s="45">
        <f t="shared" si="42"/>
        <v>0</v>
      </c>
      <c r="F293" s="45">
        <f t="shared" si="43"/>
        <v>2121.3103047815048</v>
      </c>
      <c r="G293" s="45">
        <f t="shared" si="44"/>
        <v>0</v>
      </c>
      <c r="H293" s="45">
        <f t="shared" si="45"/>
        <v>0</v>
      </c>
      <c r="I293" s="45">
        <f t="shared" si="46"/>
        <v>0</v>
      </c>
      <c r="J293" s="45">
        <f t="shared" si="47"/>
        <v>0</v>
      </c>
      <c r="K293" s="45">
        <f t="shared" si="48"/>
        <v>0</v>
      </c>
      <c r="L293" s="45">
        <f>SUM(INDEX($I$17:$I$376,1,1):$I293)</f>
        <v>33149.378453000245</v>
      </c>
      <c r="M293" s="45">
        <f>SUM(INDEX($J$17:$J$376,1,1):$J293)</f>
        <v>200000.00000000006</v>
      </c>
      <c r="N293" s="35" t="b">
        <f t="shared" si="49"/>
        <v>0</v>
      </c>
    </row>
    <row r="294" spans="2:14" x14ac:dyDescent="0.25">
      <c r="B294" s="36">
        <v>278</v>
      </c>
      <c r="C294" s="37">
        <f t="shared" ca="1" si="40"/>
        <v>53898</v>
      </c>
      <c r="D294" s="46">
        <f t="shared" si="41"/>
        <v>0</v>
      </c>
      <c r="E294" s="46">
        <f t="shared" si="42"/>
        <v>0</v>
      </c>
      <c r="F294" s="46">
        <f t="shared" si="43"/>
        <v>2121.3103047815048</v>
      </c>
      <c r="G294" s="46">
        <f t="shared" si="44"/>
        <v>0</v>
      </c>
      <c r="H294" s="46">
        <f t="shared" si="45"/>
        <v>0</v>
      </c>
      <c r="I294" s="46">
        <f t="shared" si="46"/>
        <v>0</v>
      </c>
      <c r="J294" s="46">
        <f t="shared" si="47"/>
        <v>0</v>
      </c>
      <c r="K294" s="46">
        <f t="shared" si="48"/>
        <v>0</v>
      </c>
      <c r="L294" s="46">
        <f>SUM(INDEX($I$17:$I$376,1,1):$I294)</f>
        <v>33149.378453000245</v>
      </c>
      <c r="M294" s="46">
        <f>SUM(INDEX($J$17:$J$376,1,1):$J294)</f>
        <v>200000.00000000006</v>
      </c>
      <c r="N294" s="38" t="b">
        <f t="shared" si="49"/>
        <v>0</v>
      </c>
    </row>
    <row r="295" spans="2:14" x14ac:dyDescent="0.25">
      <c r="B295" s="33">
        <v>279</v>
      </c>
      <c r="C295" s="34">
        <f t="shared" ca="1" si="40"/>
        <v>53929</v>
      </c>
      <c r="D295" s="45">
        <f t="shared" si="41"/>
        <v>0</v>
      </c>
      <c r="E295" s="45">
        <f t="shared" si="42"/>
        <v>0</v>
      </c>
      <c r="F295" s="45">
        <f t="shared" si="43"/>
        <v>2121.3103047815048</v>
      </c>
      <c r="G295" s="45">
        <f t="shared" si="44"/>
        <v>0</v>
      </c>
      <c r="H295" s="45">
        <f t="shared" si="45"/>
        <v>0</v>
      </c>
      <c r="I295" s="45">
        <f t="shared" si="46"/>
        <v>0</v>
      </c>
      <c r="J295" s="45">
        <f t="shared" si="47"/>
        <v>0</v>
      </c>
      <c r="K295" s="45">
        <f t="shared" si="48"/>
        <v>0</v>
      </c>
      <c r="L295" s="45">
        <f>SUM(INDEX($I$17:$I$376,1,1):$I295)</f>
        <v>33149.378453000245</v>
      </c>
      <c r="M295" s="45">
        <f>SUM(INDEX($J$17:$J$376,1,1):$J295)</f>
        <v>200000.00000000006</v>
      </c>
      <c r="N295" s="35" t="b">
        <f t="shared" si="49"/>
        <v>0</v>
      </c>
    </row>
    <row r="296" spans="2:14" x14ac:dyDescent="0.25">
      <c r="B296" s="36">
        <v>280</v>
      </c>
      <c r="C296" s="37">
        <f t="shared" ca="1" si="40"/>
        <v>53960</v>
      </c>
      <c r="D296" s="46">
        <f t="shared" si="41"/>
        <v>0</v>
      </c>
      <c r="E296" s="46">
        <f t="shared" si="42"/>
        <v>0</v>
      </c>
      <c r="F296" s="46">
        <f t="shared" si="43"/>
        <v>2121.3103047815048</v>
      </c>
      <c r="G296" s="46">
        <f t="shared" si="44"/>
        <v>0</v>
      </c>
      <c r="H296" s="46">
        <f t="shared" si="45"/>
        <v>0</v>
      </c>
      <c r="I296" s="46">
        <f t="shared" si="46"/>
        <v>0</v>
      </c>
      <c r="J296" s="46">
        <f t="shared" si="47"/>
        <v>0</v>
      </c>
      <c r="K296" s="46">
        <f t="shared" si="48"/>
        <v>0</v>
      </c>
      <c r="L296" s="46">
        <f>SUM(INDEX($I$17:$I$376,1,1):$I296)</f>
        <v>33149.378453000245</v>
      </c>
      <c r="M296" s="46">
        <f>SUM(INDEX($J$17:$J$376,1,1):$J296)</f>
        <v>200000.00000000006</v>
      </c>
      <c r="N296" s="38" t="b">
        <f t="shared" si="49"/>
        <v>0</v>
      </c>
    </row>
    <row r="297" spans="2:14" x14ac:dyDescent="0.25">
      <c r="B297" s="33">
        <v>281</v>
      </c>
      <c r="C297" s="34">
        <f t="shared" ca="1" si="40"/>
        <v>53990</v>
      </c>
      <c r="D297" s="45">
        <f t="shared" si="41"/>
        <v>0</v>
      </c>
      <c r="E297" s="45">
        <f t="shared" si="42"/>
        <v>0</v>
      </c>
      <c r="F297" s="45">
        <f t="shared" si="43"/>
        <v>2121.3103047815048</v>
      </c>
      <c r="G297" s="45">
        <f t="shared" si="44"/>
        <v>0</v>
      </c>
      <c r="H297" s="45">
        <f t="shared" si="45"/>
        <v>0</v>
      </c>
      <c r="I297" s="45">
        <f t="shared" si="46"/>
        <v>0</v>
      </c>
      <c r="J297" s="45">
        <f t="shared" si="47"/>
        <v>0</v>
      </c>
      <c r="K297" s="45">
        <f t="shared" si="48"/>
        <v>0</v>
      </c>
      <c r="L297" s="45">
        <f>SUM(INDEX($I$17:$I$376,1,1):$I297)</f>
        <v>33149.378453000245</v>
      </c>
      <c r="M297" s="45">
        <f>SUM(INDEX($J$17:$J$376,1,1):$J297)</f>
        <v>200000.00000000006</v>
      </c>
      <c r="N297" s="35" t="b">
        <f t="shared" si="49"/>
        <v>0</v>
      </c>
    </row>
    <row r="298" spans="2:14" x14ac:dyDescent="0.25">
      <c r="B298" s="36">
        <v>282</v>
      </c>
      <c r="C298" s="37">
        <f t="shared" ca="1" si="40"/>
        <v>54021</v>
      </c>
      <c r="D298" s="46">
        <f t="shared" si="41"/>
        <v>0</v>
      </c>
      <c r="E298" s="46">
        <f t="shared" si="42"/>
        <v>0</v>
      </c>
      <c r="F298" s="46">
        <f t="shared" si="43"/>
        <v>2121.3103047815048</v>
      </c>
      <c r="G298" s="46">
        <f t="shared" si="44"/>
        <v>0</v>
      </c>
      <c r="H298" s="46">
        <f t="shared" si="45"/>
        <v>0</v>
      </c>
      <c r="I298" s="46">
        <f t="shared" si="46"/>
        <v>0</v>
      </c>
      <c r="J298" s="46">
        <f t="shared" si="47"/>
        <v>0</v>
      </c>
      <c r="K298" s="46">
        <f t="shared" si="48"/>
        <v>0</v>
      </c>
      <c r="L298" s="46">
        <f>SUM(INDEX($I$17:$I$376,1,1):$I298)</f>
        <v>33149.378453000245</v>
      </c>
      <c r="M298" s="46">
        <f>SUM(INDEX($J$17:$J$376,1,1):$J298)</f>
        <v>200000.00000000006</v>
      </c>
      <c r="N298" s="38" t="b">
        <f t="shared" si="49"/>
        <v>0</v>
      </c>
    </row>
    <row r="299" spans="2:14" x14ac:dyDescent="0.25">
      <c r="B299" s="33">
        <v>283</v>
      </c>
      <c r="C299" s="34">
        <f t="shared" ca="1" si="40"/>
        <v>54051</v>
      </c>
      <c r="D299" s="45">
        <f t="shared" si="41"/>
        <v>0</v>
      </c>
      <c r="E299" s="45">
        <f t="shared" si="42"/>
        <v>0</v>
      </c>
      <c r="F299" s="45">
        <f t="shared" si="43"/>
        <v>2121.3103047815048</v>
      </c>
      <c r="G299" s="45">
        <f t="shared" si="44"/>
        <v>0</v>
      </c>
      <c r="H299" s="45">
        <f t="shared" si="45"/>
        <v>0</v>
      </c>
      <c r="I299" s="45">
        <f t="shared" si="46"/>
        <v>0</v>
      </c>
      <c r="J299" s="45">
        <f t="shared" si="47"/>
        <v>0</v>
      </c>
      <c r="K299" s="45">
        <f t="shared" si="48"/>
        <v>0</v>
      </c>
      <c r="L299" s="45">
        <f>SUM(INDEX($I$17:$I$376,1,1):$I299)</f>
        <v>33149.378453000245</v>
      </c>
      <c r="M299" s="45">
        <f>SUM(INDEX($J$17:$J$376,1,1):$J299)</f>
        <v>200000.00000000006</v>
      </c>
      <c r="N299" s="35" t="b">
        <f t="shared" si="49"/>
        <v>0</v>
      </c>
    </row>
    <row r="300" spans="2:14" x14ac:dyDescent="0.25">
      <c r="B300" s="36">
        <v>284</v>
      </c>
      <c r="C300" s="37">
        <f t="shared" ca="1" si="40"/>
        <v>54082</v>
      </c>
      <c r="D300" s="46">
        <f t="shared" si="41"/>
        <v>0</v>
      </c>
      <c r="E300" s="46">
        <f t="shared" si="42"/>
        <v>0</v>
      </c>
      <c r="F300" s="46">
        <f t="shared" si="43"/>
        <v>2121.3103047815048</v>
      </c>
      <c r="G300" s="46">
        <f t="shared" si="44"/>
        <v>0</v>
      </c>
      <c r="H300" s="46">
        <f t="shared" si="45"/>
        <v>0</v>
      </c>
      <c r="I300" s="46">
        <f t="shared" si="46"/>
        <v>0</v>
      </c>
      <c r="J300" s="46">
        <f t="shared" si="47"/>
        <v>0</v>
      </c>
      <c r="K300" s="46">
        <f t="shared" si="48"/>
        <v>0</v>
      </c>
      <c r="L300" s="46">
        <f>SUM(INDEX($I$17:$I$376,1,1):$I300)</f>
        <v>33149.378453000245</v>
      </c>
      <c r="M300" s="46">
        <f>SUM(INDEX($J$17:$J$376,1,1):$J300)</f>
        <v>200000.00000000006</v>
      </c>
      <c r="N300" s="38" t="b">
        <f t="shared" si="49"/>
        <v>0</v>
      </c>
    </row>
    <row r="301" spans="2:14" x14ac:dyDescent="0.25">
      <c r="B301" s="33">
        <v>285</v>
      </c>
      <c r="C301" s="34">
        <f t="shared" ca="1" si="40"/>
        <v>54113</v>
      </c>
      <c r="D301" s="45">
        <f t="shared" si="41"/>
        <v>0</v>
      </c>
      <c r="E301" s="45">
        <f t="shared" si="42"/>
        <v>0</v>
      </c>
      <c r="F301" s="45">
        <f t="shared" si="43"/>
        <v>2121.3103047815048</v>
      </c>
      <c r="G301" s="45">
        <f t="shared" si="44"/>
        <v>0</v>
      </c>
      <c r="H301" s="45">
        <f t="shared" si="45"/>
        <v>0</v>
      </c>
      <c r="I301" s="45">
        <f t="shared" si="46"/>
        <v>0</v>
      </c>
      <c r="J301" s="45">
        <f t="shared" si="47"/>
        <v>0</v>
      </c>
      <c r="K301" s="45">
        <f t="shared" si="48"/>
        <v>0</v>
      </c>
      <c r="L301" s="45">
        <f>SUM(INDEX($I$17:$I$376,1,1):$I301)</f>
        <v>33149.378453000245</v>
      </c>
      <c r="M301" s="45">
        <f>SUM(INDEX($J$17:$J$376,1,1):$J301)</f>
        <v>200000.00000000006</v>
      </c>
      <c r="N301" s="35" t="b">
        <f t="shared" si="49"/>
        <v>0</v>
      </c>
    </row>
    <row r="302" spans="2:14" x14ac:dyDescent="0.25">
      <c r="B302" s="36">
        <v>286</v>
      </c>
      <c r="C302" s="37">
        <f t="shared" ca="1" si="40"/>
        <v>54142</v>
      </c>
      <c r="D302" s="46">
        <f t="shared" si="41"/>
        <v>0</v>
      </c>
      <c r="E302" s="46">
        <f t="shared" si="42"/>
        <v>0</v>
      </c>
      <c r="F302" s="46">
        <f t="shared" si="43"/>
        <v>2121.3103047815048</v>
      </c>
      <c r="G302" s="46">
        <f t="shared" si="44"/>
        <v>0</v>
      </c>
      <c r="H302" s="46">
        <f t="shared" si="45"/>
        <v>0</v>
      </c>
      <c r="I302" s="46">
        <f t="shared" si="46"/>
        <v>0</v>
      </c>
      <c r="J302" s="46">
        <f t="shared" si="47"/>
        <v>0</v>
      </c>
      <c r="K302" s="46">
        <f t="shared" si="48"/>
        <v>0</v>
      </c>
      <c r="L302" s="46">
        <f>SUM(INDEX($I$17:$I$376,1,1):$I302)</f>
        <v>33149.378453000245</v>
      </c>
      <c r="M302" s="46">
        <f>SUM(INDEX($J$17:$J$376,1,1):$J302)</f>
        <v>200000.00000000006</v>
      </c>
      <c r="N302" s="38" t="b">
        <f t="shared" si="49"/>
        <v>0</v>
      </c>
    </row>
    <row r="303" spans="2:14" x14ac:dyDescent="0.25">
      <c r="B303" s="33">
        <v>287</v>
      </c>
      <c r="C303" s="34">
        <f t="shared" ca="1" si="40"/>
        <v>54173</v>
      </c>
      <c r="D303" s="45">
        <f t="shared" si="41"/>
        <v>0</v>
      </c>
      <c r="E303" s="45">
        <f t="shared" si="42"/>
        <v>0</v>
      </c>
      <c r="F303" s="45">
        <f t="shared" si="43"/>
        <v>2121.3103047815048</v>
      </c>
      <c r="G303" s="45">
        <f t="shared" si="44"/>
        <v>0</v>
      </c>
      <c r="H303" s="45">
        <f t="shared" si="45"/>
        <v>0</v>
      </c>
      <c r="I303" s="45">
        <f t="shared" si="46"/>
        <v>0</v>
      </c>
      <c r="J303" s="45">
        <f t="shared" si="47"/>
        <v>0</v>
      </c>
      <c r="K303" s="45">
        <f t="shared" si="48"/>
        <v>0</v>
      </c>
      <c r="L303" s="45">
        <f>SUM(INDEX($I$17:$I$376,1,1):$I303)</f>
        <v>33149.378453000245</v>
      </c>
      <c r="M303" s="45">
        <f>SUM(INDEX($J$17:$J$376,1,1):$J303)</f>
        <v>200000.00000000006</v>
      </c>
      <c r="N303" s="35" t="b">
        <f t="shared" si="49"/>
        <v>0</v>
      </c>
    </row>
    <row r="304" spans="2:14" x14ac:dyDescent="0.25">
      <c r="B304" s="36">
        <v>288</v>
      </c>
      <c r="C304" s="37">
        <f t="shared" ca="1" si="40"/>
        <v>54203</v>
      </c>
      <c r="D304" s="46">
        <f t="shared" si="41"/>
        <v>0</v>
      </c>
      <c r="E304" s="46">
        <f t="shared" si="42"/>
        <v>0</v>
      </c>
      <c r="F304" s="46">
        <f t="shared" si="43"/>
        <v>2121.3103047815048</v>
      </c>
      <c r="G304" s="46">
        <f t="shared" si="44"/>
        <v>0</v>
      </c>
      <c r="H304" s="46">
        <f t="shared" si="45"/>
        <v>0</v>
      </c>
      <c r="I304" s="46">
        <f t="shared" si="46"/>
        <v>0</v>
      </c>
      <c r="J304" s="46">
        <f t="shared" si="47"/>
        <v>0</v>
      </c>
      <c r="K304" s="46">
        <f t="shared" si="48"/>
        <v>0</v>
      </c>
      <c r="L304" s="46">
        <f>SUM(INDEX($I$17:$I$376,1,1):$I304)</f>
        <v>33149.378453000245</v>
      </c>
      <c r="M304" s="46">
        <f>SUM(INDEX($J$17:$J$376,1,1):$J304)</f>
        <v>200000.00000000006</v>
      </c>
      <c r="N304" s="38" t="b">
        <f t="shared" si="49"/>
        <v>0</v>
      </c>
    </row>
    <row r="305" spans="2:14" x14ac:dyDescent="0.25">
      <c r="B305" s="33">
        <v>289</v>
      </c>
      <c r="C305" s="34">
        <f t="shared" ca="1" si="40"/>
        <v>54234</v>
      </c>
      <c r="D305" s="45">
        <f t="shared" si="41"/>
        <v>0</v>
      </c>
      <c r="E305" s="45">
        <f t="shared" si="42"/>
        <v>0</v>
      </c>
      <c r="F305" s="45">
        <f t="shared" si="43"/>
        <v>2121.3103047815048</v>
      </c>
      <c r="G305" s="45">
        <f t="shared" si="44"/>
        <v>0</v>
      </c>
      <c r="H305" s="45">
        <f t="shared" si="45"/>
        <v>0</v>
      </c>
      <c r="I305" s="45">
        <f t="shared" si="46"/>
        <v>0</v>
      </c>
      <c r="J305" s="45">
        <f t="shared" si="47"/>
        <v>0</v>
      </c>
      <c r="K305" s="45">
        <f t="shared" si="48"/>
        <v>0</v>
      </c>
      <c r="L305" s="45">
        <f>SUM(INDEX($I$17:$I$376,1,1):$I305)</f>
        <v>33149.378453000245</v>
      </c>
      <c r="M305" s="45">
        <f>SUM(INDEX($J$17:$J$376,1,1):$J305)</f>
        <v>200000.00000000006</v>
      </c>
      <c r="N305" s="35" t="b">
        <f t="shared" si="49"/>
        <v>0</v>
      </c>
    </row>
    <row r="306" spans="2:14" x14ac:dyDescent="0.25">
      <c r="B306" s="36">
        <v>290</v>
      </c>
      <c r="C306" s="37">
        <f t="shared" ca="1" si="40"/>
        <v>54264</v>
      </c>
      <c r="D306" s="46">
        <f t="shared" si="41"/>
        <v>0</v>
      </c>
      <c r="E306" s="46">
        <f t="shared" si="42"/>
        <v>0</v>
      </c>
      <c r="F306" s="46">
        <f t="shared" si="43"/>
        <v>2121.3103047815048</v>
      </c>
      <c r="G306" s="46">
        <f t="shared" si="44"/>
        <v>0</v>
      </c>
      <c r="H306" s="46">
        <f t="shared" si="45"/>
        <v>0</v>
      </c>
      <c r="I306" s="46">
        <f t="shared" si="46"/>
        <v>0</v>
      </c>
      <c r="J306" s="46">
        <f t="shared" si="47"/>
        <v>0</v>
      </c>
      <c r="K306" s="46">
        <f t="shared" si="48"/>
        <v>0</v>
      </c>
      <c r="L306" s="46">
        <f>SUM(INDEX($I$17:$I$376,1,1):$I306)</f>
        <v>33149.378453000245</v>
      </c>
      <c r="M306" s="46">
        <f>SUM(INDEX($J$17:$J$376,1,1):$J306)</f>
        <v>200000.00000000006</v>
      </c>
      <c r="N306" s="38" t="b">
        <f t="shared" si="49"/>
        <v>0</v>
      </c>
    </row>
    <row r="307" spans="2:14" x14ac:dyDescent="0.25">
      <c r="B307" s="33">
        <v>291</v>
      </c>
      <c r="C307" s="34">
        <f t="shared" ca="1" si="40"/>
        <v>54295</v>
      </c>
      <c r="D307" s="45">
        <f t="shared" si="41"/>
        <v>0</v>
      </c>
      <c r="E307" s="45">
        <f t="shared" si="42"/>
        <v>0</v>
      </c>
      <c r="F307" s="45">
        <f t="shared" si="43"/>
        <v>2121.3103047815048</v>
      </c>
      <c r="G307" s="45">
        <f t="shared" si="44"/>
        <v>0</v>
      </c>
      <c r="H307" s="45">
        <f t="shared" si="45"/>
        <v>0</v>
      </c>
      <c r="I307" s="45">
        <f t="shared" si="46"/>
        <v>0</v>
      </c>
      <c r="J307" s="45">
        <f t="shared" si="47"/>
        <v>0</v>
      </c>
      <c r="K307" s="45">
        <f t="shared" si="48"/>
        <v>0</v>
      </c>
      <c r="L307" s="45">
        <f>SUM(INDEX($I$17:$I$376,1,1):$I307)</f>
        <v>33149.378453000245</v>
      </c>
      <c r="M307" s="45">
        <f>SUM(INDEX($J$17:$J$376,1,1):$J307)</f>
        <v>200000.00000000006</v>
      </c>
      <c r="N307" s="35" t="b">
        <f t="shared" si="49"/>
        <v>0</v>
      </c>
    </row>
    <row r="308" spans="2:14" x14ac:dyDescent="0.25">
      <c r="B308" s="36">
        <v>292</v>
      </c>
      <c r="C308" s="37">
        <f t="shared" ca="1" si="40"/>
        <v>54326</v>
      </c>
      <c r="D308" s="46">
        <f t="shared" si="41"/>
        <v>0</v>
      </c>
      <c r="E308" s="46">
        <f t="shared" si="42"/>
        <v>0</v>
      </c>
      <c r="F308" s="46">
        <f t="shared" si="43"/>
        <v>2121.3103047815048</v>
      </c>
      <c r="G308" s="46">
        <f t="shared" si="44"/>
        <v>0</v>
      </c>
      <c r="H308" s="46">
        <f t="shared" si="45"/>
        <v>0</v>
      </c>
      <c r="I308" s="46">
        <f t="shared" si="46"/>
        <v>0</v>
      </c>
      <c r="J308" s="46">
        <f t="shared" si="47"/>
        <v>0</v>
      </c>
      <c r="K308" s="46">
        <f t="shared" si="48"/>
        <v>0</v>
      </c>
      <c r="L308" s="46">
        <f>SUM(INDEX($I$17:$I$376,1,1):$I308)</f>
        <v>33149.378453000245</v>
      </c>
      <c r="M308" s="46">
        <f>SUM(INDEX($J$17:$J$376,1,1):$J308)</f>
        <v>200000.00000000006</v>
      </c>
      <c r="N308" s="38" t="b">
        <f t="shared" si="49"/>
        <v>0</v>
      </c>
    </row>
    <row r="309" spans="2:14" x14ac:dyDescent="0.25">
      <c r="B309" s="33">
        <v>293</v>
      </c>
      <c r="C309" s="34">
        <f t="shared" ca="1" si="40"/>
        <v>54356</v>
      </c>
      <c r="D309" s="45">
        <f t="shared" si="41"/>
        <v>0</v>
      </c>
      <c r="E309" s="45">
        <f t="shared" si="42"/>
        <v>0</v>
      </c>
      <c r="F309" s="45">
        <f t="shared" si="43"/>
        <v>2121.3103047815048</v>
      </c>
      <c r="G309" s="45">
        <f t="shared" si="44"/>
        <v>0</v>
      </c>
      <c r="H309" s="45">
        <f t="shared" si="45"/>
        <v>0</v>
      </c>
      <c r="I309" s="45">
        <f t="shared" si="46"/>
        <v>0</v>
      </c>
      <c r="J309" s="45">
        <f t="shared" si="47"/>
        <v>0</v>
      </c>
      <c r="K309" s="45">
        <f t="shared" si="48"/>
        <v>0</v>
      </c>
      <c r="L309" s="45">
        <f>SUM(INDEX($I$17:$I$376,1,1):$I309)</f>
        <v>33149.378453000245</v>
      </c>
      <c r="M309" s="45">
        <f>SUM(INDEX($J$17:$J$376,1,1):$J309)</f>
        <v>200000.00000000006</v>
      </c>
      <c r="N309" s="35" t="b">
        <f t="shared" si="49"/>
        <v>0</v>
      </c>
    </row>
    <row r="310" spans="2:14" x14ac:dyDescent="0.25">
      <c r="B310" s="36">
        <v>294</v>
      </c>
      <c r="C310" s="37">
        <f t="shared" ca="1" si="40"/>
        <v>54387</v>
      </c>
      <c r="D310" s="46">
        <f t="shared" si="41"/>
        <v>0</v>
      </c>
      <c r="E310" s="46">
        <f t="shared" si="42"/>
        <v>0</v>
      </c>
      <c r="F310" s="46">
        <f t="shared" si="43"/>
        <v>2121.3103047815048</v>
      </c>
      <c r="G310" s="46">
        <f t="shared" si="44"/>
        <v>0</v>
      </c>
      <c r="H310" s="46">
        <f t="shared" si="45"/>
        <v>0</v>
      </c>
      <c r="I310" s="46">
        <f t="shared" si="46"/>
        <v>0</v>
      </c>
      <c r="J310" s="46">
        <f t="shared" si="47"/>
        <v>0</v>
      </c>
      <c r="K310" s="46">
        <f t="shared" si="48"/>
        <v>0</v>
      </c>
      <c r="L310" s="46">
        <f>SUM(INDEX($I$17:$I$376,1,1):$I310)</f>
        <v>33149.378453000245</v>
      </c>
      <c r="M310" s="46">
        <f>SUM(INDEX($J$17:$J$376,1,1):$J310)</f>
        <v>200000.00000000006</v>
      </c>
      <c r="N310" s="38" t="b">
        <f t="shared" si="49"/>
        <v>0</v>
      </c>
    </row>
    <row r="311" spans="2:14" x14ac:dyDescent="0.25">
      <c r="B311" s="33">
        <v>295</v>
      </c>
      <c r="C311" s="34">
        <f t="shared" ca="1" si="40"/>
        <v>54417</v>
      </c>
      <c r="D311" s="45">
        <f t="shared" si="41"/>
        <v>0</v>
      </c>
      <c r="E311" s="45">
        <f t="shared" si="42"/>
        <v>0</v>
      </c>
      <c r="F311" s="45">
        <f t="shared" si="43"/>
        <v>2121.3103047815048</v>
      </c>
      <c r="G311" s="45">
        <f t="shared" si="44"/>
        <v>0</v>
      </c>
      <c r="H311" s="45">
        <f t="shared" si="45"/>
        <v>0</v>
      </c>
      <c r="I311" s="45">
        <f t="shared" si="46"/>
        <v>0</v>
      </c>
      <c r="J311" s="45">
        <f t="shared" si="47"/>
        <v>0</v>
      </c>
      <c r="K311" s="45">
        <f t="shared" si="48"/>
        <v>0</v>
      </c>
      <c r="L311" s="45">
        <f>SUM(INDEX($I$17:$I$376,1,1):$I311)</f>
        <v>33149.378453000245</v>
      </c>
      <c r="M311" s="45">
        <f>SUM(INDEX($J$17:$J$376,1,1):$J311)</f>
        <v>200000.00000000006</v>
      </c>
      <c r="N311" s="35" t="b">
        <f t="shared" si="49"/>
        <v>0</v>
      </c>
    </row>
    <row r="312" spans="2:14" x14ac:dyDescent="0.25">
      <c r="B312" s="36">
        <v>296</v>
      </c>
      <c r="C312" s="37">
        <f t="shared" ca="1" si="40"/>
        <v>54448</v>
      </c>
      <c r="D312" s="46">
        <f t="shared" si="41"/>
        <v>0</v>
      </c>
      <c r="E312" s="46">
        <f t="shared" si="42"/>
        <v>0</v>
      </c>
      <c r="F312" s="46">
        <f t="shared" si="43"/>
        <v>2121.3103047815048</v>
      </c>
      <c r="G312" s="46">
        <f t="shared" si="44"/>
        <v>0</v>
      </c>
      <c r="H312" s="46">
        <f t="shared" si="45"/>
        <v>0</v>
      </c>
      <c r="I312" s="46">
        <f t="shared" si="46"/>
        <v>0</v>
      </c>
      <c r="J312" s="46">
        <f t="shared" si="47"/>
        <v>0</v>
      </c>
      <c r="K312" s="46">
        <f t="shared" si="48"/>
        <v>0</v>
      </c>
      <c r="L312" s="46">
        <f>SUM(INDEX($I$17:$I$376,1,1):$I312)</f>
        <v>33149.378453000245</v>
      </c>
      <c r="M312" s="46">
        <f>SUM(INDEX($J$17:$J$376,1,1):$J312)</f>
        <v>200000.00000000006</v>
      </c>
      <c r="N312" s="38" t="b">
        <f t="shared" si="49"/>
        <v>0</v>
      </c>
    </row>
    <row r="313" spans="2:14" x14ac:dyDescent="0.25">
      <c r="B313" s="33">
        <v>297</v>
      </c>
      <c r="C313" s="34">
        <f t="shared" ca="1" si="40"/>
        <v>54479</v>
      </c>
      <c r="D313" s="45">
        <f t="shared" si="41"/>
        <v>0</v>
      </c>
      <c r="E313" s="45">
        <f t="shared" si="42"/>
        <v>0</v>
      </c>
      <c r="F313" s="45">
        <f t="shared" si="43"/>
        <v>2121.3103047815048</v>
      </c>
      <c r="G313" s="45">
        <f t="shared" si="44"/>
        <v>0</v>
      </c>
      <c r="H313" s="45">
        <f t="shared" si="45"/>
        <v>0</v>
      </c>
      <c r="I313" s="45">
        <f t="shared" si="46"/>
        <v>0</v>
      </c>
      <c r="J313" s="45">
        <f t="shared" si="47"/>
        <v>0</v>
      </c>
      <c r="K313" s="45">
        <f t="shared" si="48"/>
        <v>0</v>
      </c>
      <c r="L313" s="45">
        <f>SUM(INDEX($I$17:$I$376,1,1):$I313)</f>
        <v>33149.378453000245</v>
      </c>
      <c r="M313" s="45">
        <f>SUM(INDEX($J$17:$J$376,1,1):$J313)</f>
        <v>200000.00000000006</v>
      </c>
      <c r="N313" s="35" t="b">
        <f t="shared" si="49"/>
        <v>0</v>
      </c>
    </row>
    <row r="314" spans="2:14" x14ac:dyDescent="0.25">
      <c r="B314" s="36">
        <v>298</v>
      </c>
      <c r="C314" s="37">
        <f t="shared" ca="1" si="40"/>
        <v>54507</v>
      </c>
      <c r="D314" s="46">
        <f t="shared" si="41"/>
        <v>0</v>
      </c>
      <c r="E314" s="46">
        <f t="shared" si="42"/>
        <v>0</v>
      </c>
      <c r="F314" s="46">
        <f t="shared" si="43"/>
        <v>2121.3103047815048</v>
      </c>
      <c r="G314" s="46">
        <f t="shared" si="44"/>
        <v>0</v>
      </c>
      <c r="H314" s="46">
        <f t="shared" si="45"/>
        <v>0</v>
      </c>
      <c r="I314" s="46">
        <f t="shared" si="46"/>
        <v>0</v>
      </c>
      <c r="J314" s="46">
        <f t="shared" si="47"/>
        <v>0</v>
      </c>
      <c r="K314" s="46">
        <f t="shared" si="48"/>
        <v>0</v>
      </c>
      <c r="L314" s="46">
        <f>SUM(INDEX($I$17:$I$376,1,1):$I314)</f>
        <v>33149.378453000245</v>
      </c>
      <c r="M314" s="46">
        <f>SUM(INDEX($J$17:$J$376,1,1):$J314)</f>
        <v>200000.00000000006</v>
      </c>
      <c r="N314" s="38" t="b">
        <f t="shared" si="49"/>
        <v>0</v>
      </c>
    </row>
    <row r="315" spans="2:14" x14ac:dyDescent="0.25">
      <c r="B315" s="33">
        <v>299</v>
      </c>
      <c r="C315" s="34">
        <f t="shared" ca="1" si="40"/>
        <v>54538</v>
      </c>
      <c r="D315" s="45">
        <f t="shared" si="41"/>
        <v>0</v>
      </c>
      <c r="E315" s="45">
        <f t="shared" si="42"/>
        <v>0</v>
      </c>
      <c r="F315" s="45">
        <f t="shared" si="43"/>
        <v>2121.3103047815048</v>
      </c>
      <c r="G315" s="45">
        <f t="shared" si="44"/>
        <v>0</v>
      </c>
      <c r="H315" s="45">
        <f t="shared" si="45"/>
        <v>0</v>
      </c>
      <c r="I315" s="45">
        <f t="shared" si="46"/>
        <v>0</v>
      </c>
      <c r="J315" s="45">
        <f t="shared" si="47"/>
        <v>0</v>
      </c>
      <c r="K315" s="45">
        <f t="shared" si="48"/>
        <v>0</v>
      </c>
      <c r="L315" s="45">
        <f>SUM(INDEX($I$17:$I$376,1,1):$I315)</f>
        <v>33149.378453000245</v>
      </c>
      <c r="M315" s="45">
        <f>SUM(INDEX($J$17:$J$376,1,1):$J315)</f>
        <v>200000.00000000006</v>
      </c>
      <c r="N315" s="35" t="b">
        <f t="shared" si="49"/>
        <v>0</v>
      </c>
    </row>
    <row r="316" spans="2:14" x14ac:dyDescent="0.25">
      <c r="B316" s="36">
        <v>300</v>
      </c>
      <c r="C316" s="37">
        <f t="shared" ca="1" si="40"/>
        <v>54568</v>
      </c>
      <c r="D316" s="46">
        <f t="shared" si="41"/>
        <v>0</v>
      </c>
      <c r="E316" s="46">
        <f t="shared" si="42"/>
        <v>0</v>
      </c>
      <c r="F316" s="46">
        <f t="shared" si="43"/>
        <v>2121.3103047815048</v>
      </c>
      <c r="G316" s="46">
        <f t="shared" si="44"/>
        <v>0</v>
      </c>
      <c r="H316" s="46">
        <f t="shared" si="45"/>
        <v>0</v>
      </c>
      <c r="I316" s="46">
        <f t="shared" si="46"/>
        <v>0</v>
      </c>
      <c r="J316" s="46">
        <f t="shared" si="47"/>
        <v>0</v>
      </c>
      <c r="K316" s="46">
        <f t="shared" si="48"/>
        <v>0</v>
      </c>
      <c r="L316" s="46">
        <f>SUM(INDEX($I$17:$I$376,1,1):$I316)</f>
        <v>33149.378453000245</v>
      </c>
      <c r="M316" s="46">
        <f>SUM(INDEX($J$17:$J$376,1,1):$J316)</f>
        <v>200000.00000000006</v>
      </c>
      <c r="N316" s="38" t="b">
        <f t="shared" si="49"/>
        <v>0</v>
      </c>
    </row>
    <row r="317" spans="2:14" x14ac:dyDescent="0.25">
      <c r="B317" s="33">
        <v>301</v>
      </c>
      <c r="C317" s="34">
        <f t="shared" ca="1" si="40"/>
        <v>54599</v>
      </c>
      <c r="D317" s="45">
        <f t="shared" si="41"/>
        <v>0</v>
      </c>
      <c r="E317" s="45">
        <f t="shared" si="42"/>
        <v>0</v>
      </c>
      <c r="F317" s="45">
        <f t="shared" si="43"/>
        <v>2121.3103047815048</v>
      </c>
      <c r="G317" s="45">
        <f t="shared" si="44"/>
        <v>0</v>
      </c>
      <c r="H317" s="45">
        <f t="shared" si="45"/>
        <v>0</v>
      </c>
      <c r="I317" s="45">
        <f t="shared" si="46"/>
        <v>0</v>
      </c>
      <c r="J317" s="45">
        <f t="shared" si="47"/>
        <v>0</v>
      </c>
      <c r="K317" s="45">
        <f t="shared" si="48"/>
        <v>0</v>
      </c>
      <c r="L317" s="45">
        <f>SUM(INDEX($I$17:$I$376,1,1):$I317)</f>
        <v>33149.378453000245</v>
      </c>
      <c r="M317" s="45">
        <f>SUM(INDEX($J$17:$J$376,1,1):$J317)</f>
        <v>200000.00000000006</v>
      </c>
      <c r="N317" s="35" t="b">
        <f t="shared" si="49"/>
        <v>0</v>
      </c>
    </row>
    <row r="318" spans="2:14" x14ac:dyDescent="0.25">
      <c r="B318" s="36">
        <v>302</v>
      </c>
      <c r="C318" s="37">
        <f t="shared" ca="1" si="40"/>
        <v>54629</v>
      </c>
      <c r="D318" s="46">
        <f t="shared" si="41"/>
        <v>0</v>
      </c>
      <c r="E318" s="46">
        <f t="shared" si="42"/>
        <v>0</v>
      </c>
      <c r="F318" s="46">
        <f t="shared" si="43"/>
        <v>2121.3103047815048</v>
      </c>
      <c r="G318" s="46">
        <f t="shared" si="44"/>
        <v>0</v>
      </c>
      <c r="H318" s="46">
        <f t="shared" si="45"/>
        <v>0</v>
      </c>
      <c r="I318" s="46">
        <f t="shared" si="46"/>
        <v>0</v>
      </c>
      <c r="J318" s="46">
        <f t="shared" si="47"/>
        <v>0</v>
      </c>
      <c r="K318" s="46">
        <f t="shared" si="48"/>
        <v>0</v>
      </c>
      <c r="L318" s="46">
        <f>SUM(INDEX($I$17:$I$376,1,1):$I318)</f>
        <v>33149.378453000245</v>
      </c>
      <c r="M318" s="46">
        <f>SUM(INDEX($J$17:$J$376,1,1):$J318)</f>
        <v>200000.00000000006</v>
      </c>
      <c r="N318" s="38" t="b">
        <f t="shared" si="49"/>
        <v>0</v>
      </c>
    </row>
    <row r="319" spans="2:14" x14ac:dyDescent="0.25">
      <c r="B319" s="33">
        <v>303</v>
      </c>
      <c r="C319" s="34">
        <f t="shared" ca="1" si="40"/>
        <v>54660</v>
      </c>
      <c r="D319" s="45">
        <f t="shared" si="41"/>
        <v>0</v>
      </c>
      <c r="E319" s="45">
        <f t="shared" si="42"/>
        <v>0</v>
      </c>
      <c r="F319" s="45">
        <f t="shared" si="43"/>
        <v>2121.3103047815048</v>
      </c>
      <c r="G319" s="45">
        <f t="shared" si="44"/>
        <v>0</v>
      </c>
      <c r="H319" s="45">
        <f t="shared" si="45"/>
        <v>0</v>
      </c>
      <c r="I319" s="45">
        <f t="shared" si="46"/>
        <v>0</v>
      </c>
      <c r="J319" s="45">
        <f t="shared" si="47"/>
        <v>0</v>
      </c>
      <c r="K319" s="45">
        <f t="shared" si="48"/>
        <v>0</v>
      </c>
      <c r="L319" s="45">
        <f>SUM(INDEX($I$17:$I$376,1,1):$I319)</f>
        <v>33149.378453000245</v>
      </c>
      <c r="M319" s="45">
        <f>SUM(INDEX($J$17:$J$376,1,1):$J319)</f>
        <v>200000.00000000006</v>
      </c>
      <c r="N319" s="35" t="b">
        <f t="shared" si="49"/>
        <v>0</v>
      </c>
    </row>
    <row r="320" spans="2:14" x14ac:dyDescent="0.25">
      <c r="B320" s="36">
        <v>304</v>
      </c>
      <c r="C320" s="37">
        <f t="shared" ca="1" si="40"/>
        <v>54691</v>
      </c>
      <c r="D320" s="46">
        <f t="shared" si="41"/>
        <v>0</v>
      </c>
      <c r="E320" s="46">
        <f t="shared" si="42"/>
        <v>0</v>
      </c>
      <c r="F320" s="46">
        <f t="shared" si="43"/>
        <v>2121.3103047815048</v>
      </c>
      <c r="G320" s="46">
        <f t="shared" si="44"/>
        <v>0</v>
      </c>
      <c r="H320" s="46">
        <f t="shared" si="45"/>
        <v>0</v>
      </c>
      <c r="I320" s="46">
        <f t="shared" si="46"/>
        <v>0</v>
      </c>
      <c r="J320" s="46">
        <f t="shared" si="47"/>
        <v>0</v>
      </c>
      <c r="K320" s="46">
        <f t="shared" si="48"/>
        <v>0</v>
      </c>
      <c r="L320" s="46">
        <f>SUM(INDEX($I$17:$I$376,1,1):$I320)</f>
        <v>33149.378453000245</v>
      </c>
      <c r="M320" s="46">
        <f>SUM(INDEX($J$17:$J$376,1,1):$J320)</f>
        <v>200000.00000000006</v>
      </c>
      <c r="N320" s="38" t="b">
        <f t="shared" si="49"/>
        <v>0</v>
      </c>
    </row>
    <row r="321" spans="2:14" x14ac:dyDescent="0.25">
      <c r="B321" s="33">
        <v>305</v>
      </c>
      <c r="C321" s="34">
        <f t="shared" ca="1" si="40"/>
        <v>54721</v>
      </c>
      <c r="D321" s="45">
        <f t="shared" si="41"/>
        <v>0</v>
      </c>
      <c r="E321" s="45">
        <f t="shared" si="42"/>
        <v>0</v>
      </c>
      <c r="F321" s="45">
        <f t="shared" si="43"/>
        <v>2121.3103047815048</v>
      </c>
      <c r="G321" s="45">
        <f t="shared" si="44"/>
        <v>0</v>
      </c>
      <c r="H321" s="45">
        <f t="shared" si="45"/>
        <v>0</v>
      </c>
      <c r="I321" s="45">
        <f t="shared" si="46"/>
        <v>0</v>
      </c>
      <c r="J321" s="45">
        <f t="shared" si="47"/>
        <v>0</v>
      </c>
      <c r="K321" s="45">
        <f t="shared" si="48"/>
        <v>0</v>
      </c>
      <c r="L321" s="45">
        <f>SUM(INDEX($I$17:$I$376,1,1):$I321)</f>
        <v>33149.378453000245</v>
      </c>
      <c r="M321" s="45">
        <f>SUM(INDEX($J$17:$J$376,1,1):$J321)</f>
        <v>200000.00000000006</v>
      </c>
      <c r="N321" s="35" t="b">
        <f t="shared" si="49"/>
        <v>0</v>
      </c>
    </row>
    <row r="322" spans="2:14" x14ac:dyDescent="0.25">
      <c r="B322" s="36">
        <v>306</v>
      </c>
      <c r="C322" s="37">
        <f t="shared" ca="1" si="40"/>
        <v>54752</v>
      </c>
      <c r="D322" s="46">
        <f t="shared" si="41"/>
        <v>0</v>
      </c>
      <c r="E322" s="46">
        <f t="shared" si="42"/>
        <v>0</v>
      </c>
      <c r="F322" s="46">
        <f t="shared" si="43"/>
        <v>2121.3103047815048</v>
      </c>
      <c r="G322" s="46">
        <f t="shared" si="44"/>
        <v>0</v>
      </c>
      <c r="H322" s="46">
        <f t="shared" si="45"/>
        <v>0</v>
      </c>
      <c r="I322" s="46">
        <f t="shared" si="46"/>
        <v>0</v>
      </c>
      <c r="J322" s="46">
        <f t="shared" si="47"/>
        <v>0</v>
      </c>
      <c r="K322" s="46">
        <f t="shared" si="48"/>
        <v>0</v>
      </c>
      <c r="L322" s="46">
        <f>SUM(INDEX($I$17:$I$376,1,1):$I322)</f>
        <v>33149.378453000245</v>
      </c>
      <c r="M322" s="46">
        <f>SUM(INDEX($J$17:$J$376,1,1):$J322)</f>
        <v>200000.00000000006</v>
      </c>
      <c r="N322" s="38" t="b">
        <f t="shared" si="49"/>
        <v>0</v>
      </c>
    </row>
    <row r="323" spans="2:14" x14ac:dyDescent="0.25">
      <c r="B323" s="33">
        <v>307</v>
      </c>
      <c r="C323" s="34">
        <f t="shared" ca="1" si="40"/>
        <v>54782</v>
      </c>
      <c r="D323" s="45">
        <f t="shared" si="41"/>
        <v>0</v>
      </c>
      <c r="E323" s="45">
        <f t="shared" si="42"/>
        <v>0</v>
      </c>
      <c r="F323" s="45">
        <f t="shared" si="43"/>
        <v>2121.3103047815048</v>
      </c>
      <c r="G323" s="45">
        <f t="shared" si="44"/>
        <v>0</v>
      </c>
      <c r="H323" s="45">
        <f t="shared" si="45"/>
        <v>0</v>
      </c>
      <c r="I323" s="45">
        <f t="shared" si="46"/>
        <v>0</v>
      </c>
      <c r="J323" s="45">
        <f t="shared" si="47"/>
        <v>0</v>
      </c>
      <c r="K323" s="45">
        <f t="shared" si="48"/>
        <v>0</v>
      </c>
      <c r="L323" s="45">
        <f>SUM(INDEX($I$17:$I$376,1,1):$I323)</f>
        <v>33149.378453000245</v>
      </c>
      <c r="M323" s="45">
        <f>SUM(INDEX($J$17:$J$376,1,1):$J323)</f>
        <v>200000.00000000006</v>
      </c>
      <c r="N323" s="35" t="b">
        <f t="shared" si="49"/>
        <v>0</v>
      </c>
    </row>
    <row r="324" spans="2:14" x14ac:dyDescent="0.25">
      <c r="B324" s="36">
        <v>308</v>
      </c>
      <c r="C324" s="37">
        <f t="shared" ca="1" si="40"/>
        <v>54813</v>
      </c>
      <c r="D324" s="46">
        <f t="shared" si="41"/>
        <v>0</v>
      </c>
      <c r="E324" s="46">
        <f t="shared" si="42"/>
        <v>0</v>
      </c>
      <c r="F324" s="46">
        <f t="shared" si="43"/>
        <v>2121.3103047815048</v>
      </c>
      <c r="G324" s="46">
        <f t="shared" si="44"/>
        <v>0</v>
      </c>
      <c r="H324" s="46">
        <f t="shared" si="45"/>
        <v>0</v>
      </c>
      <c r="I324" s="46">
        <f t="shared" si="46"/>
        <v>0</v>
      </c>
      <c r="J324" s="46">
        <f t="shared" si="47"/>
        <v>0</v>
      </c>
      <c r="K324" s="46">
        <f t="shared" si="48"/>
        <v>0</v>
      </c>
      <c r="L324" s="46">
        <f>SUM(INDEX($I$17:$I$376,1,1):$I324)</f>
        <v>33149.378453000245</v>
      </c>
      <c r="M324" s="46">
        <f>SUM(INDEX($J$17:$J$376,1,1):$J324)</f>
        <v>200000.00000000006</v>
      </c>
      <c r="N324" s="38" t="b">
        <f t="shared" si="49"/>
        <v>0</v>
      </c>
    </row>
    <row r="325" spans="2:14" x14ac:dyDescent="0.25">
      <c r="B325" s="33">
        <v>309</v>
      </c>
      <c r="C325" s="34">
        <f t="shared" ca="1" si="40"/>
        <v>54844</v>
      </c>
      <c r="D325" s="45">
        <f t="shared" si="41"/>
        <v>0</v>
      </c>
      <c r="E325" s="45">
        <f t="shared" si="42"/>
        <v>0</v>
      </c>
      <c r="F325" s="45">
        <f t="shared" si="43"/>
        <v>2121.3103047815048</v>
      </c>
      <c r="G325" s="45">
        <f t="shared" si="44"/>
        <v>0</v>
      </c>
      <c r="H325" s="45">
        <f t="shared" si="45"/>
        <v>0</v>
      </c>
      <c r="I325" s="45">
        <f t="shared" si="46"/>
        <v>0</v>
      </c>
      <c r="J325" s="45">
        <f t="shared" si="47"/>
        <v>0</v>
      </c>
      <c r="K325" s="45">
        <f t="shared" si="48"/>
        <v>0</v>
      </c>
      <c r="L325" s="45">
        <f>SUM(INDEX($I$17:$I$376,1,1):$I325)</f>
        <v>33149.378453000245</v>
      </c>
      <c r="M325" s="45">
        <f>SUM(INDEX($J$17:$J$376,1,1):$J325)</f>
        <v>200000.00000000006</v>
      </c>
      <c r="N325" s="35" t="b">
        <f t="shared" si="49"/>
        <v>0</v>
      </c>
    </row>
    <row r="326" spans="2:14" x14ac:dyDescent="0.25">
      <c r="B326" s="36">
        <v>310</v>
      </c>
      <c r="C326" s="37">
        <f t="shared" ca="1" si="40"/>
        <v>54872</v>
      </c>
      <c r="D326" s="46">
        <f t="shared" si="41"/>
        <v>0</v>
      </c>
      <c r="E326" s="46">
        <f t="shared" si="42"/>
        <v>0</v>
      </c>
      <c r="F326" s="46">
        <f t="shared" si="43"/>
        <v>2121.3103047815048</v>
      </c>
      <c r="G326" s="46">
        <f t="shared" si="44"/>
        <v>0</v>
      </c>
      <c r="H326" s="46">
        <f t="shared" si="45"/>
        <v>0</v>
      </c>
      <c r="I326" s="46">
        <f t="shared" si="46"/>
        <v>0</v>
      </c>
      <c r="J326" s="46">
        <f t="shared" si="47"/>
        <v>0</v>
      </c>
      <c r="K326" s="46">
        <f t="shared" si="48"/>
        <v>0</v>
      </c>
      <c r="L326" s="46">
        <f>SUM(INDEX($I$17:$I$376,1,1):$I326)</f>
        <v>33149.378453000245</v>
      </c>
      <c r="M326" s="46">
        <f>SUM(INDEX($J$17:$J$376,1,1):$J326)</f>
        <v>200000.00000000006</v>
      </c>
      <c r="N326" s="38" t="b">
        <f t="shared" si="49"/>
        <v>0</v>
      </c>
    </row>
    <row r="327" spans="2:14" x14ac:dyDescent="0.25">
      <c r="B327" s="33">
        <v>311</v>
      </c>
      <c r="C327" s="34">
        <f t="shared" ca="1" si="40"/>
        <v>54903</v>
      </c>
      <c r="D327" s="45">
        <f t="shared" si="41"/>
        <v>0</v>
      </c>
      <c r="E327" s="45">
        <f t="shared" si="42"/>
        <v>0</v>
      </c>
      <c r="F327" s="45">
        <f t="shared" si="43"/>
        <v>2121.3103047815048</v>
      </c>
      <c r="G327" s="45">
        <f t="shared" si="44"/>
        <v>0</v>
      </c>
      <c r="H327" s="45">
        <f t="shared" si="45"/>
        <v>0</v>
      </c>
      <c r="I327" s="45">
        <f t="shared" si="46"/>
        <v>0</v>
      </c>
      <c r="J327" s="45">
        <f t="shared" si="47"/>
        <v>0</v>
      </c>
      <c r="K327" s="45">
        <f t="shared" si="48"/>
        <v>0</v>
      </c>
      <c r="L327" s="45">
        <f>SUM(INDEX($I$17:$I$376,1,1):$I327)</f>
        <v>33149.378453000245</v>
      </c>
      <c r="M327" s="45">
        <f>SUM(INDEX($J$17:$J$376,1,1):$J327)</f>
        <v>200000.00000000006</v>
      </c>
      <c r="N327" s="35" t="b">
        <f t="shared" si="49"/>
        <v>0</v>
      </c>
    </row>
    <row r="328" spans="2:14" x14ac:dyDescent="0.25">
      <c r="B328" s="36">
        <v>312</v>
      </c>
      <c r="C328" s="37">
        <f t="shared" ca="1" si="40"/>
        <v>54933</v>
      </c>
      <c r="D328" s="46">
        <f t="shared" si="41"/>
        <v>0</v>
      </c>
      <c r="E328" s="46">
        <f t="shared" si="42"/>
        <v>0</v>
      </c>
      <c r="F328" s="46">
        <f t="shared" si="43"/>
        <v>2121.3103047815048</v>
      </c>
      <c r="G328" s="46">
        <f t="shared" si="44"/>
        <v>0</v>
      </c>
      <c r="H328" s="46">
        <f t="shared" si="45"/>
        <v>0</v>
      </c>
      <c r="I328" s="46">
        <f t="shared" si="46"/>
        <v>0</v>
      </c>
      <c r="J328" s="46">
        <f t="shared" si="47"/>
        <v>0</v>
      </c>
      <c r="K328" s="46">
        <f t="shared" si="48"/>
        <v>0</v>
      </c>
      <c r="L328" s="46">
        <f>SUM(INDEX($I$17:$I$376,1,1):$I328)</f>
        <v>33149.378453000245</v>
      </c>
      <c r="M328" s="46">
        <f>SUM(INDEX($J$17:$J$376,1,1):$J328)</f>
        <v>200000.00000000006</v>
      </c>
      <c r="N328" s="38" t="b">
        <f t="shared" si="49"/>
        <v>0</v>
      </c>
    </row>
    <row r="329" spans="2:14" x14ac:dyDescent="0.25">
      <c r="B329" s="33">
        <v>313</v>
      </c>
      <c r="C329" s="34">
        <f t="shared" ca="1" si="40"/>
        <v>54964</v>
      </c>
      <c r="D329" s="45">
        <f t="shared" si="41"/>
        <v>0</v>
      </c>
      <c r="E329" s="45">
        <f t="shared" si="42"/>
        <v>0</v>
      </c>
      <c r="F329" s="45">
        <f t="shared" si="43"/>
        <v>2121.3103047815048</v>
      </c>
      <c r="G329" s="45">
        <f t="shared" si="44"/>
        <v>0</v>
      </c>
      <c r="H329" s="45">
        <f t="shared" si="45"/>
        <v>0</v>
      </c>
      <c r="I329" s="45">
        <f t="shared" si="46"/>
        <v>0</v>
      </c>
      <c r="J329" s="45">
        <f t="shared" si="47"/>
        <v>0</v>
      </c>
      <c r="K329" s="45">
        <f t="shared" si="48"/>
        <v>0</v>
      </c>
      <c r="L329" s="45">
        <f>SUM(INDEX($I$17:$I$376,1,1):$I329)</f>
        <v>33149.378453000245</v>
      </c>
      <c r="M329" s="45">
        <f>SUM(INDEX($J$17:$J$376,1,1):$J329)</f>
        <v>200000.00000000006</v>
      </c>
      <c r="N329" s="35" t="b">
        <f t="shared" si="49"/>
        <v>0</v>
      </c>
    </row>
    <row r="330" spans="2:14" x14ac:dyDescent="0.25">
      <c r="B330" s="36">
        <v>314</v>
      </c>
      <c r="C330" s="37">
        <f t="shared" ca="1" si="40"/>
        <v>54994</v>
      </c>
      <c r="D330" s="46">
        <f t="shared" si="41"/>
        <v>0</v>
      </c>
      <c r="E330" s="46">
        <f t="shared" si="42"/>
        <v>0</v>
      </c>
      <c r="F330" s="46">
        <f t="shared" si="43"/>
        <v>2121.3103047815048</v>
      </c>
      <c r="G330" s="46">
        <f t="shared" si="44"/>
        <v>0</v>
      </c>
      <c r="H330" s="46">
        <f t="shared" si="45"/>
        <v>0</v>
      </c>
      <c r="I330" s="46">
        <f t="shared" si="46"/>
        <v>0</v>
      </c>
      <c r="J330" s="46">
        <f t="shared" si="47"/>
        <v>0</v>
      </c>
      <c r="K330" s="46">
        <f t="shared" si="48"/>
        <v>0</v>
      </c>
      <c r="L330" s="46">
        <f>SUM(INDEX($I$17:$I$376,1,1):$I330)</f>
        <v>33149.378453000245</v>
      </c>
      <c r="M330" s="46">
        <f>SUM(INDEX($J$17:$J$376,1,1):$J330)</f>
        <v>200000.00000000006</v>
      </c>
      <c r="N330" s="38" t="b">
        <f t="shared" si="49"/>
        <v>0</v>
      </c>
    </row>
    <row r="331" spans="2:14" x14ac:dyDescent="0.25">
      <c r="B331" s="33">
        <v>315</v>
      </c>
      <c r="C331" s="34">
        <f t="shared" ca="1" si="40"/>
        <v>55025</v>
      </c>
      <c r="D331" s="45">
        <f t="shared" si="41"/>
        <v>0</v>
      </c>
      <c r="E331" s="45">
        <f t="shared" si="42"/>
        <v>0</v>
      </c>
      <c r="F331" s="45">
        <f t="shared" si="43"/>
        <v>2121.3103047815048</v>
      </c>
      <c r="G331" s="45">
        <f t="shared" si="44"/>
        <v>0</v>
      </c>
      <c r="H331" s="45">
        <f t="shared" si="45"/>
        <v>0</v>
      </c>
      <c r="I331" s="45">
        <f t="shared" si="46"/>
        <v>0</v>
      </c>
      <c r="J331" s="45">
        <f t="shared" si="47"/>
        <v>0</v>
      </c>
      <c r="K331" s="45">
        <f t="shared" si="48"/>
        <v>0</v>
      </c>
      <c r="L331" s="45">
        <f>SUM(INDEX($I$17:$I$376,1,1):$I331)</f>
        <v>33149.378453000245</v>
      </c>
      <c r="M331" s="45">
        <f>SUM(INDEX($J$17:$J$376,1,1):$J331)</f>
        <v>200000.00000000006</v>
      </c>
      <c r="N331" s="35" t="b">
        <f t="shared" si="49"/>
        <v>0</v>
      </c>
    </row>
    <row r="332" spans="2:14" x14ac:dyDescent="0.25">
      <c r="B332" s="36">
        <v>316</v>
      </c>
      <c r="C332" s="37">
        <f t="shared" ca="1" si="40"/>
        <v>55056</v>
      </c>
      <c r="D332" s="46">
        <f t="shared" si="41"/>
        <v>0</v>
      </c>
      <c r="E332" s="46">
        <f t="shared" si="42"/>
        <v>0</v>
      </c>
      <c r="F332" s="46">
        <f t="shared" si="43"/>
        <v>2121.3103047815048</v>
      </c>
      <c r="G332" s="46">
        <f t="shared" si="44"/>
        <v>0</v>
      </c>
      <c r="H332" s="46">
        <f t="shared" si="45"/>
        <v>0</v>
      </c>
      <c r="I332" s="46">
        <f t="shared" si="46"/>
        <v>0</v>
      </c>
      <c r="J332" s="46">
        <f t="shared" si="47"/>
        <v>0</v>
      </c>
      <c r="K332" s="46">
        <f t="shared" si="48"/>
        <v>0</v>
      </c>
      <c r="L332" s="46">
        <f>SUM(INDEX($I$17:$I$376,1,1):$I332)</f>
        <v>33149.378453000245</v>
      </c>
      <c r="M332" s="46">
        <f>SUM(INDEX($J$17:$J$376,1,1):$J332)</f>
        <v>200000.00000000006</v>
      </c>
      <c r="N332" s="38" t="b">
        <f t="shared" si="49"/>
        <v>0</v>
      </c>
    </row>
    <row r="333" spans="2:14" x14ac:dyDescent="0.25">
      <c r="B333" s="33">
        <v>317</v>
      </c>
      <c r="C333" s="34">
        <f t="shared" ca="1" si="40"/>
        <v>55086</v>
      </c>
      <c r="D333" s="45">
        <f t="shared" si="41"/>
        <v>0</v>
      </c>
      <c r="E333" s="45">
        <f t="shared" si="42"/>
        <v>0</v>
      </c>
      <c r="F333" s="45">
        <f t="shared" si="43"/>
        <v>2121.3103047815048</v>
      </c>
      <c r="G333" s="45">
        <f t="shared" si="44"/>
        <v>0</v>
      </c>
      <c r="H333" s="45">
        <f t="shared" si="45"/>
        <v>0</v>
      </c>
      <c r="I333" s="45">
        <f t="shared" si="46"/>
        <v>0</v>
      </c>
      <c r="J333" s="45">
        <f t="shared" si="47"/>
        <v>0</v>
      </c>
      <c r="K333" s="45">
        <f t="shared" si="48"/>
        <v>0</v>
      </c>
      <c r="L333" s="45">
        <f>SUM(INDEX($I$17:$I$376,1,1):$I333)</f>
        <v>33149.378453000245</v>
      </c>
      <c r="M333" s="45">
        <f>SUM(INDEX($J$17:$J$376,1,1):$J333)</f>
        <v>200000.00000000006</v>
      </c>
      <c r="N333" s="35" t="b">
        <f t="shared" si="49"/>
        <v>0</v>
      </c>
    </row>
    <row r="334" spans="2:14" x14ac:dyDescent="0.25">
      <c r="B334" s="36">
        <v>318</v>
      </c>
      <c r="C334" s="37">
        <f t="shared" ca="1" si="40"/>
        <v>55117</v>
      </c>
      <c r="D334" s="46">
        <f t="shared" si="41"/>
        <v>0</v>
      </c>
      <c r="E334" s="46">
        <f t="shared" si="42"/>
        <v>0</v>
      </c>
      <c r="F334" s="46">
        <f t="shared" si="43"/>
        <v>2121.3103047815048</v>
      </c>
      <c r="G334" s="46">
        <f t="shared" si="44"/>
        <v>0</v>
      </c>
      <c r="H334" s="46">
        <f t="shared" si="45"/>
        <v>0</v>
      </c>
      <c r="I334" s="46">
        <f t="shared" si="46"/>
        <v>0</v>
      </c>
      <c r="J334" s="46">
        <f t="shared" si="47"/>
        <v>0</v>
      </c>
      <c r="K334" s="46">
        <f t="shared" si="48"/>
        <v>0</v>
      </c>
      <c r="L334" s="46">
        <f>SUM(INDEX($I$17:$I$376,1,1):$I334)</f>
        <v>33149.378453000245</v>
      </c>
      <c r="M334" s="46">
        <f>SUM(INDEX($J$17:$J$376,1,1):$J334)</f>
        <v>200000.00000000006</v>
      </c>
      <c r="N334" s="38" t="b">
        <f t="shared" si="49"/>
        <v>0</v>
      </c>
    </row>
    <row r="335" spans="2:14" x14ac:dyDescent="0.25">
      <c r="B335" s="33">
        <v>319</v>
      </c>
      <c r="C335" s="34">
        <f t="shared" ca="1" si="40"/>
        <v>55147</v>
      </c>
      <c r="D335" s="45">
        <f t="shared" si="41"/>
        <v>0</v>
      </c>
      <c r="E335" s="45">
        <f t="shared" si="42"/>
        <v>0</v>
      </c>
      <c r="F335" s="45">
        <f t="shared" si="43"/>
        <v>2121.3103047815048</v>
      </c>
      <c r="G335" s="45">
        <f t="shared" si="44"/>
        <v>0</v>
      </c>
      <c r="H335" s="45">
        <f t="shared" si="45"/>
        <v>0</v>
      </c>
      <c r="I335" s="45">
        <f t="shared" si="46"/>
        <v>0</v>
      </c>
      <c r="J335" s="45">
        <f t="shared" si="47"/>
        <v>0</v>
      </c>
      <c r="K335" s="45">
        <f t="shared" si="48"/>
        <v>0</v>
      </c>
      <c r="L335" s="45">
        <f>SUM(INDEX($I$17:$I$376,1,1):$I335)</f>
        <v>33149.378453000245</v>
      </c>
      <c r="M335" s="45">
        <f>SUM(INDEX($J$17:$J$376,1,1):$J335)</f>
        <v>200000.00000000006</v>
      </c>
      <c r="N335" s="35" t="b">
        <f t="shared" si="49"/>
        <v>0</v>
      </c>
    </row>
    <row r="336" spans="2:14" x14ac:dyDescent="0.25">
      <c r="B336" s="36">
        <v>320</v>
      </c>
      <c r="C336" s="37">
        <f t="shared" ca="1" si="40"/>
        <v>55178</v>
      </c>
      <c r="D336" s="46">
        <f t="shared" si="41"/>
        <v>0</v>
      </c>
      <c r="E336" s="46">
        <f t="shared" si="42"/>
        <v>0</v>
      </c>
      <c r="F336" s="46">
        <f t="shared" si="43"/>
        <v>2121.3103047815048</v>
      </c>
      <c r="G336" s="46">
        <f t="shared" si="44"/>
        <v>0</v>
      </c>
      <c r="H336" s="46">
        <f t="shared" si="45"/>
        <v>0</v>
      </c>
      <c r="I336" s="46">
        <f t="shared" si="46"/>
        <v>0</v>
      </c>
      <c r="J336" s="46">
        <f t="shared" si="47"/>
        <v>0</v>
      </c>
      <c r="K336" s="46">
        <f t="shared" si="48"/>
        <v>0</v>
      </c>
      <c r="L336" s="46">
        <f>SUM(INDEX($I$17:$I$376,1,1):$I336)</f>
        <v>33149.378453000245</v>
      </c>
      <c r="M336" s="46">
        <f>SUM(INDEX($J$17:$J$376,1,1):$J336)</f>
        <v>200000.00000000006</v>
      </c>
      <c r="N336" s="38" t="b">
        <f t="shared" si="49"/>
        <v>0</v>
      </c>
    </row>
    <row r="337" spans="2:14" x14ac:dyDescent="0.25">
      <c r="B337" s="33">
        <v>321</v>
      </c>
      <c r="C337" s="34">
        <f t="shared" ref="C337:C376" ca="1" si="50">IF($B337=1,loan_start_date,EDATE(C336,1))</f>
        <v>55209</v>
      </c>
      <c r="D337" s="45">
        <f t="shared" ref="D337:D376" si="51">IF($B337=1,loan_amount,INDEX(ending_balance,$B337-1))</f>
        <v>0</v>
      </c>
      <c r="E337" s="45">
        <f t="shared" ref="E337:E376" si="52">IF(enable_optional_payment,IF($F337+extra_payments&lt;$D337,extra_payments,IF($D337-$F337&gt;0,$D337+$I337-$F337,0)),0)</f>
        <v>0</v>
      </c>
      <c r="F337" s="45">
        <f t="shared" ref="F337:F376" si="53">scheduled_payment_amt</f>
        <v>2121.3103047815048</v>
      </c>
      <c r="G337" s="45">
        <f t="shared" ref="G337:G376" si="54">IF(enable_property_tax,property_tax_amount,0)</f>
        <v>0</v>
      </c>
      <c r="H337" s="45">
        <f t="shared" ref="H337:H376" si="55">IF($F337+$E337&lt;=$D337,$F337+$E337,$D337+$I337)+$G337</f>
        <v>0</v>
      </c>
      <c r="I337" s="45">
        <f t="shared" ref="I337:I376" si="56">IFERROR(-IPMT(interest_rate/payments_per_year,1,scheduled_no_of_payments-$B337+1,$D337),0)</f>
        <v>0</v>
      </c>
      <c r="J337" s="45">
        <f t="shared" ref="J337:J376" si="57">$H337-$I337-$G337</f>
        <v>0</v>
      </c>
      <c r="K337" s="45">
        <f t="shared" ref="K337:K376" si="58">IF($F337+$E337&lt;=$D337,$D337-$J337,0)</f>
        <v>0</v>
      </c>
      <c r="L337" s="45">
        <f>SUM(INDEX($I$17:$I$376,1,1):$I337)</f>
        <v>33149.378453000245</v>
      </c>
      <c r="M337" s="45">
        <f>SUM(INDEX($J$17:$J$376,1,1):$J337)</f>
        <v>200000.00000000006</v>
      </c>
      <c r="N337" s="35" t="b">
        <f t="shared" ref="N337:N376" si="59">$B337&lt;=actual_no_of_payments</f>
        <v>0</v>
      </c>
    </row>
    <row r="338" spans="2:14" x14ac:dyDescent="0.25">
      <c r="B338" s="36">
        <v>322</v>
      </c>
      <c r="C338" s="37">
        <f t="shared" ca="1" si="50"/>
        <v>55237</v>
      </c>
      <c r="D338" s="46">
        <f t="shared" si="51"/>
        <v>0</v>
      </c>
      <c r="E338" s="46">
        <f t="shared" si="52"/>
        <v>0</v>
      </c>
      <c r="F338" s="46">
        <f t="shared" si="53"/>
        <v>2121.3103047815048</v>
      </c>
      <c r="G338" s="46">
        <f t="shared" si="54"/>
        <v>0</v>
      </c>
      <c r="H338" s="46">
        <f t="shared" si="55"/>
        <v>0</v>
      </c>
      <c r="I338" s="46">
        <f t="shared" si="56"/>
        <v>0</v>
      </c>
      <c r="J338" s="46">
        <f t="shared" si="57"/>
        <v>0</v>
      </c>
      <c r="K338" s="46">
        <f t="shared" si="58"/>
        <v>0</v>
      </c>
      <c r="L338" s="46">
        <f>SUM(INDEX($I$17:$I$376,1,1):$I338)</f>
        <v>33149.378453000245</v>
      </c>
      <c r="M338" s="46">
        <f>SUM(INDEX($J$17:$J$376,1,1):$J338)</f>
        <v>200000.00000000006</v>
      </c>
      <c r="N338" s="38" t="b">
        <f t="shared" si="59"/>
        <v>0</v>
      </c>
    </row>
    <row r="339" spans="2:14" x14ac:dyDescent="0.25">
      <c r="B339" s="33">
        <v>323</v>
      </c>
      <c r="C339" s="34">
        <f t="shared" ca="1" si="50"/>
        <v>55268</v>
      </c>
      <c r="D339" s="45">
        <f t="shared" si="51"/>
        <v>0</v>
      </c>
      <c r="E339" s="45">
        <f t="shared" si="52"/>
        <v>0</v>
      </c>
      <c r="F339" s="45">
        <f t="shared" si="53"/>
        <v>2121.3103047815048</v>
      </c>
      <c r="G339" s="45">
        <f t="shared" si="54"/>
        <v>0</v>
      </c>
      <c r="H339" s="45">
        <f t="shared" si="55"/>
        <v>0</v>
      </c>
      <c r="I339" s="45">
        <f t="shared" si="56"/>
        <v>0</v>
      </c>
      <c r="J339" s="45">
        <f t="shared" si="57"/>
        <v>0</v>
      </c>
      <c r="K339" s="45">
        <f t="shared" si="58"/>
        <v>0</v>
      </c>
      <c r="L339" s="45">
        <f>SUM(INDEX($I$17:$I$376,1,1):$I339)</f>
        <v>33149.378453000245</v>
      </c>
      <c r="M339" s="45">
        <f>SUM(INDEX($J$17:$J$376,1,1):$J339)</f>
        <v>200000.00000000006</v>
      </c>
      <c r="N339" s="35" t="b">
        <f t="shared" si="59"/>
        <v>0</v>
      </c>
    </row>
    <row r="340" spans="2:14" x14ac:dyDescent="0.25">
      <c r="B340" s="36">
        <v>324</v>
      </c>
      <c r="C340" s="37">
        <f t="shared" ca="1" si="50"/>
        <v>55298</v>
      </c>
      <c r="D340" s="46">
        <f t="shared" si="51"/>
        <v>0</v>
      </c>
      <c r="E340" s="46">
        <f t="shared" si="52"/>
        <v>0</v>
      </c>
      <c r="F340" s="46">
        <f t="shared" si="53"/>
        <v>2121.3103047815048</v>
      </c>
      <c r="G340" s="46">
        <f t="shared" si="54"/>
        <v>0</v>
      </c>
      <c r="H340" s="46">
        <f t="shared" si="55"/>
        <v>0</v>
      </c>
      <c r="I340" s="46">
        <f t="shared" si="56"/>
        <v>0</v>
      </c>
      <c r="J340" s="46">
        <f t="shared" si="57"/>
        <v>0</v>
      </c>
      <c r="K340" s="46">
        <f t="shared" si="58"/>
        <v>0</v>
      </c>
      <c r="L340" s="46">
        <f>SUM(INDEX($I$17:$I$376,1,1):$I340)</f>
        <v>33149.378453000245</v>
      </c>
      <c r="M340" s="46">
        <f>SUM(INDEX($J$17:$J$376,1,1):$J340)</f>
        <v>200000.00000000006</v>
      </c>
      <c r="N340" s="38" t="b">
        <f t="shared" si="59"/>
        <v>0</v>
      </c>
    </row>
    <row r="341" spans="2:14" x14ac:dyDescent="0.25">
      <c r="B341" s="33">
        <v>325</v>
      </c>
      <c r="C341" s="34">
        <f t="shared" ca="1" si="50"/>
        <v>55329</v>
      </c>
      <c r="D341" s="45">
        <f t="shared" si="51"/>
        <v>0</v>
      </c>
      <c r="E341" s="45">
        <f t="shared" si="52"/>
        <v>0</v>
      </c>
      <c r="F341" s="45">
        <f t="shared" si="53"/>
        <v>2121.3103047815048</v>
      </c>
      <c r="G341" s="45">
        <f t="shared" si="54"/>
        <v>0</v>
      </c>
      <c r="H341" s="45">
        <f t="shared" si="55"/>
        <v>0</v>
      </c>
      <c r="I341" s="45">
        <f t="shared" si="56"/>
        <v>0</v>
      </c>
      <c r="J341" s="45">
        <f t="shared" si="57"/>
        <v>0</v>
      </c>
      <c r="K341" s="45">
        <f t="shared" si="58"/>
        <v>0</v>
      </c>
      <c r="L341" s="45">
        <f>SUM(INDEX($I$17:$I$376,1,1):$I341)</f>
        <v>33149.378453000245</v>
      </c>
      <c r="M341" s="45">
        <f>SUM(INDEX($J$17:$J$376,1,1):$J341)</f>
        <v>200000.00000000006</v>
      </c>
      <c r="N341" s="35" t="b">
        <f t="shared" si="59"/>
        <v>0</v>
      </c>
    </row>
    <row r="342" spans="2:14" x14ac:dyDescent="0.25">
      <c r="B342" s="36">
        <v>326</v>
      </c>
      <c r="C342" s="37">
        <f t="shared" ca="1" si="50"/>
        <v>55359</v>
      </c>
      <c r="D342" s="46">
        <f t="shared" si="51"/>
        <v>0</v>
      </c>
      <c r="E342" s="46">
        <f t="shared" si="52"/>
        <v>0</v>
      </c>
      <c r="F342" s="46">
        <f t="shared" si="53"/>
        <v>2121.3103047815048</v>
      </c>
      <c r="G342" s="46">
        <f t="shared" si="54"/>
        <v>0</v>
      </c>
      <c r="H342" s="46">
        <f t="shared" si="55"/>
        <v>0</v>
      </c>
      <c r="I342" s="46">
        <f t="shared" si="56"/>
        <v>0</v>
      </c>
      <c r="J342" s="46">
        <f t="shared" si="57"/>
        <v>0</v>
      </c>
      <c r="K342" s="46">
        <f t="shared" si="58"/>
        <v>0</v>
      </c>
      <c r="L342" s="46">
        <f>SUM(INDEX($I$17:$I$376,1,1):$I342)</f>
        <v>33149.378453000245</v>
      </c>
      <c r="M342" s="46">
        <f>SUM(INDEX($J$17:$J$376,1,1):$J342)</f>
        <v>200000.00000000006</v>
      </c>
      <c r="N342" s="38" t="b">
        <f t="shared" si="59"/>
        <v>0</v>
      </c>
    </row>
    <row r="343" spans="2:14" x14ac:dyDescent="0.25">
      <c r="B343" s="33">
        <v>327</v>
      </c>
      <c r="C343" s="34">
        <f t="shared" ca="1" si="50"/>
        <v>55390</v>
      </c>
      <c r="D343" s="45">
        <f t="shared" si="51"/>
        <v>0</v>
      </c>
      <c r="E343" s="45">
        <f t="shared" si="52"/>
        <v>0</v>
      </c>
      <c r="F343" s="45">
        <f t="shared" si="53"/>
        <v>2121.3103047815048</v>
      </c>
      <c r="G343" s="45">
        <f t="shared" si="54"/>
        <v>0</v>
      </c>
      <c r="H343" s="45">
        <f t="shared" si="55"/>
        <v>0</v>
      </c>
      <c r="I343" s="45">
        <f t="shared" si="56"/>
        <v>0</v>
      </c>
      <c r="J343" s="45">
        <f t="shared" si="57"/>
        <v>0</v>
      </c>
      <c r="K343" s="45">
        <f t="shared" si="58"/>
        <v>0</v>
      </c>
      <c r="L343" s="45">
        <f>SUM(INDEX($I$17:$I$376,1,1):$I343)</f>
        <v>33149.378453000245</v>
      </c>
      <c r="M343" s="45">
        <f>SUM(INDEX($J$17:$J$376,1,1):$J343)</f>
        <v>200000.00000000006</v>
      </c>
      <c r="N343" s="35" t="b">
        <f t="shared" si="59"/>
        <v>0</v>
      </c>
    </row>
    <row r="344" spans="2:14" x14ac:dyDescent="0.25">
      <c r="B344" s="36">
        <v>328</v>
      </c>
      <c r="C344" s="37">
        <f t="shared" ca="1" si="50"/>
        <v>55421</v>
      </c>
      <c r="D344" s="46">
        <f t="shared" si="51"/>
        <v>0</v>
      </c>
      <c r="E344" s="46">
        <f t="shared" si="52"/>
        <v>0</v>
      </c>
      <c r="F344" s="46">
        <f t="shared" si="53"/>
        <v>2121.3103047815048</v>
      </c>
      <c r="G344" s="46">
        <f t="shared" si="54"/>
        <v>0</v>
      </c>
      <c r="H344" s="46">
        <f t="shared" si="55"/>
        <v>0</v>
      </c>
      <c r="I344" s="46">
        <f t="shared" si="56"/>
        <v>0</v>
      </c>
      <c r="J344" s="46">
        <f t="shared" si="57"/>
        <v>0</v>
      </c>
      <c r="K344" s="46">
        <f t="shared" si="58"/>
        <v>0</v>
      </c>
      <c r="L344" s="46">
        <f>SUM(INDEX($I$17:$I$376,1,1):$I344)</f>
        <v>33149.378453000245</v>
      </c>
      <c r="M344" s="46">
        <f>SUM(INDEX($J$17:$J$376,1,1):$J344)</f>
        <v>200000.00000000006</v>
      </c>
      <c r="N344" s="38" t="b">
        <f t="shared" si="59"/>
        <v>0</v>
      </c>
    </row>
    <row r="345" spans="2:14" x14ac:dyDescent="0.25">
      <c r="B345" s="33">
        <v>329</v>
      </c>
      <c r="C345" s="34">
        <f t="shared" ca="1" si="50"/>
        <v>55451</v>
      </c>
      <c r="D345" s="45">
        <f t="shared" si="51"/>
        <v>0</v>
      </c>
      <c r="E345" s="45">
        <f t="shared" si="52"/>
        <v>0</v>
      </c>
      <c r="F345" s="45">
        <f t="shared" si="53"/>
        <v>2121.3103047815048</v>
      </c>
      <c r="G345" s="45">
        <f t="shared" si="54"/>
        <v>0</v>
      </c>
      <c r="H345" s="45">
        <f t="shared" si="55"/>
        <v>0</v>
      </c>
      <c r="I345" s="45">
        <f t="shared" si="56"/>
        <v>0</v>
      </c>
      <c r="J345" s="45">
        <f t="shared" si="57"/>
        <v>0</v>
      </c>
      <c r="K345" s="45">
        <f t="shared" si="58"/>
        <v>0</v>
      </c>
      <c r="L345" s="45">
        <f>SUM(INDEX($I$17:$I$376,1,1):$I345)</f>
        <v>33149.378453000245</v>
      </c>
      <c r="M345" s="45">
        <f>SUM(INDEX($J$17:$J$376,1,1):$J345)</f>
        <v>200000.00000000006</v>
      </c>
      <c r="N345" s="35" t="b">
        <f t="shared" si="59"/>
        <v>0</v>
      </c>
    </row>
    <row r="346" spans="2:14" x14ac:dyDescent="0.25">
      <c r="B346" s="36">
        <v>330</v>
      </c>
      <c r="C346" s="37">
        <f t="shared" ca="1" si="50"/>
        <v>55482</v>
      </c>
      <c r="D346" s="46">
        <f t="shared" si="51"/>
        <v>0</v>
      </c>
      <c r="E346" s="46">
        <f t="shared" si="52"/>
        <v>0</v>
      </c>
      <c r="F346" s="46">
        <f t="shared" si="53"/>
        <v>2121.3103047815048</v>
      </c>
      <c r="G346" s="46">
        <f t="shared" si="54"/>
        <v>0</v>
      </c>
      <c r="H346" s="46">
        <f t="shared" si="55"/>
        <v>0</v>
      </c>
      <c r="I346" s="46">
        <f t="shared" si="56"/>
        <v>0</v>
      </c>
      <c r="J346" s="46">
        <f t="shared" si="57"/>
        <v>0</v>
      </c>
      <c r="K346" s="46">
        <f t="shared" si="58"/>
        <v>0</v>
      </c>
      <c r="L346" s="46">
        <f>SUM(INDEX($I$17:$I$376,1,1):$I346)</f>
        <v>33149.378453000245</v>
      </c>
      <c r="M346" s="46">
        <f>SUM(INDEX($J$17:$J$376,1,1):$J346)</f>
        <v>200000.00000000006</v>
      </c>
      <c r="N346" s="38" t="b">
        <f t="shared" si="59"/>
        <v>0</v>
      </c>
    </row>
    <row r="347" spans="2:14" x14ac:dyDescent="0.25">
      <c r="B347" s="33">
        <v>331</v>
      </c>
      <c r="C347" s="34">
        <f t="shared" ca="1" si="50"/>
        <v>55512</v>
      </c>
      <c r="D347" s="45">
        <f t="shared" si="51"/>
        <v>0</v>
      </c>
      <c r="E347" s="45">
        <f t="shared" si="52"/>
        <v>0</v>
      </c>
      <c r="F347" s="45">
        <f t="shared" si="53"/>
        <v>2121.3103047815048</v>
      </c>
      <c r="G347" s="45">
        <f t="shared" si="54"/>
        <v>0</v>
      </c>
      <c r="H347" s="45">
        <f t="shared" si="55"/>
        <v>0</v>
      </c>
      <c r="I347" s="45">
        <f t="shared" si="56"/>
        <v>0</v>
      </c>
      <c r="J347" s="45">
        <f t="shared" si="57"/>
        <v>0</v>
      </c>
      <c r="K347" s="45">
        <f t="shared" si="58"/>
        <v>0</v>
      </c>
      <c r="L347" s="45">
        <f>SUM(INDEX($I$17:$I$376,1,1):$I347)</f>
        <v>33149.378453000245</v>
      </c>
      <c r="M347" s="45">
        <f>SUM(INDEX($J$17:$J$376,1,1):$J347)</f>
        <v>200000.00000000006</v>
      </c>
      <c r="N347" s="35" t="b">
        <f t="shared" si="59"/>
        <v>0</v>
      </c>
    </row>
    <row r="348" spans="2:14" x14ac:dyDescent="0.25">
      <c r="B348" s="36">
        <v>332</v>
      </c>
      <c r="C348" s="37">
        <f t="shared" ca="1" si="50"/>
        <v>55543</v>
      </c>
      <c r="D348" s="46">
        <f t="shared" si="51"/>
        <v>0</v>
      </c>
      <c r="E348" s="46">
        <f t="shared" si="52"/>
        <v>0</v>
      </c>
      <c r="F348" s="46">
        <f t="shared" si="53"/>
        <v>2121.3103047815048</v>
      </c>
      <c r="G348" s="46">
        <f t="shared" si="54"/>
        <v>0</v>
      </c>
      <c r="H348" s="46">
        <f t="shared" si="55"/>
        <v>0</v>
      </c>
      <c r="I348" s="46">
        <f t="shared" si="56"/>
        <v>0</v>
      </c>
      <c r="J348" s="46">
        <f t="shared" si="57"/>
        <v>0</v>
      </c>
      <c r="K348" s="46">
        <f t="shared" si="58"/>
        <v>0</v>
      </c>
      <c r="L348" s="46">
        <f>SUM(INDEX($I$17:$I$376,1,1):$I348)</f>
        <v>33149.378453000245</v>
      </c>
      <c r="M348" s="46">
        <f>SUM(INDEX($J$17:$J$376,1,1):$J348)</f>
        <v>200000.00000000006</v>
      </c>
      <c r="N348" s="38" t="b">
        <f t="shared" si="59"/>
        <v>0</v>
      </c>
    </row>
    <row r="349" spans="2:14" x14ac:dyDescent="0.25">
      <c r="B349" s="33">
        <v>333</v>
      </c>
      <c r="C349" s="34">
        <f t="shared" ca="1" si="50"/>
        <v>55574</v>
      </c>
      <c r="D349" s="45">
        <f t="shared" si="51"/>
        <v>0</v>
      </c>
      <c r="E349" s="45">
        <f t="shared" si="52"/>
        <v>0</v>
      </c>
      <c r="F349" s="45">
        <f t="shared" si="53"/>
        <v>2121.3103047815048</v>
      </c>
      <c r="G349" s="45">
        <f t="shared" si="54"/>
        <v>0</v>
      </c>
      <c r="H349" s="45">
        <f t="shared" si="55"/>
        <v>0</v>
      </c>
      <c r="I349" s="45">
        <f t="shared" si="56"/>
        <v>0</v>
      </c>
      <c r="J349" s="45">
        <f t="shared" si="57"/>
        <v>0</v>
      </c>
      <c r="K349" s="45">
        <f t="shared" si="58"/>
        <v>0</v>
      </c>
      <c r="L349" s="45">
        <f>SUM(INDEX($I$17:$I$376,1,1):$I349)</f>
        <v>33149.378453000245</v>
      </c>
      <c r="M349" s="45">
        <f>SUM(INDEX($J$17:$J$376,1,1):$J349)</f>
        <v>200000.00000000006</v>
      </c>
      <c r="N349" s="35" t="b">
        <f t="shared" si="59"/>
        <v>0</v>
      </c>
    </row>
    <row r="350" spans="2:14" x14ac:dyDescent="0.25">
      <c r="B350" s="36">
        <v>334</v>
      </c>
      <c r="C350" s="37">
        <f t="shared" ca="1" si="50"/>
        <v>55603</v>
      </c>
      <c r="D350" s="46">
        <f t="shared" si="51"/>
        <v>0</v>
      </c>
      <c r="E350" s="46">
        <f t="shared" si="52"/>
        <v>0</v>
      </c>
      <c r="F350" s="46">
        <f t="shared" si="53"/>
        <v>2121.3103047815048</v>
      </c>
      <c r="G350" s="46">
        <f t="shared" si="54"/>
        <v>0</v>
      </c>
      <c r="H350" s="46">
        <f t="shared" si="55"/>
        <v>0</v>
      </c>
      <c r="I350" s="46">
        <f t="shared" si="56"/>
        <v>0</v>
      </c>
      <c r="J350" s="46">
        <f t="shared" si="57"/>
        <v>0</v>
      </c>
      <c r="K350" s="46">
        <f t="shared" si="58"/>
        <v>0</v>
      </c>
      <c r="L350" s="46">
        <f>SUM(INDEX($I$17:$I$376,1,1):$I350)</f>
        <v>33149.378453000245</v>
      </c>
      <c r="M350" s="46">
        <f>SUM(INDEX($J$17:$J$376,1,1):$J350)</f>
        <v>200000.00000000006</v>
      </c>
      <c r="N350" s="38" t="b">
        <f t="shared" si="59"/>
        <v>0</v>
      </c>
    </row>
    <row r="351" spans="2:14" x14ac:dyDescent="0.25">
      <c r="B351" s="33">
        <v>335</v>
      </c>
      <c r="C351" s="34">
        <f t="shared" ca="1" si="50"/>
        <v>55634</v>
      </c>
      <c r="D351" s="45">
        <f t="shared" si="51"/>
        <v>0</v>
      </c>
      <c r="E351" s="45">
        <f t="shared" si="52"/>
        <v>0</v>
      </c>
      <c r="F351" s="45">
        <f t="shared" si="53"/>
        <v>2121.3103047815048</v>
      </c>
      <c r="G351" s="45">
        <f t="shared" si="54"/>
        <v>0</v>
      </c>
      <c r="H351" s="45">
        <f t="shared" si="55"/>
        <v>0</v>
      </c>
      <c r="I351" s="45">
        <f t="shared" si="56"/>
        <v>0</v>
      </c>
      <c r="J351" s="45">
        <f t="shared" si="57"/>
        <v>0</v>
      </c>
      <c r="K351" s="45">
        <f t="shared" si="58"/>
        <v>0</v>
      </c>
      <c r="L351" s="45">
        <f>SUM(INDEX($I$17:$I$376,1,1):$I351)</f>
        <v>33149.378453000245</v>
      </c>
      <c r="M351" s="45">
        <f>SUM(INDEX($J$17:$J$376,1,1):$J351)</f>
        <v>200000.00000000006</v>
      </c>
      <c r="N351" s="35" t="b">
        <f t="shared" si="59"/>
        <v>0</v>
      </c>
    </row>
    <row r="352" spans="2:14" x14ac:dyDescent="0.25">
      <c r="B352" s="36">
        <v>336</v>
      </c>
      <c r="C352" s="37">
        <f t="shared" ca="1" si="50"/>
        <v>55664</v>
      </c>
      <c r="D352" s="46">
        <f t="shared" si="51"/>
        <v>0</v>
      </c>
      <c r="E352" s="46">
        <f t="shared" si="52"/>
        <v>0</v>
      </c>
      <c r="F352" s="46">
        <f t="shared" si="53"/>
        <v>2121.3103047815048</v>
      </c>
      <c r="G352" s="46">
        <f t="shared" si="54"/>
        <v>0</v>
      </c>
      <c r="H352" s="46">
        <f t="shared" si="55"/>
        <v>0</v>
      </c>
      <c r="I352" s="46">
        <f t="shared" si="56"/>
        <v>0</v>
      </c>
      <c r="J352" s="46">
        <f t="shared" si="57"/>
        <v>0</v>
      </c>
      <c r="K352" s="46">
        <f t="shared" si="58"/>
        <v>0</v>
      </c>
      <c r="L352" s="46">
        <f>SUM(INDEX($I$17:$I$376,1,1):$I352)</f>
        <v>33149.378453000245</v>
      </c>
      <c r="M352" s="46">
        <f>SUM(INDEX($J$17:$J$376,1,1):$J352)</f>
        <v>200000.00000000006</v>
      </c>
      <c r="N352" s="38" t="b">
        <f t="shared" si="59"/>
        <v>0</v>
      </c>
    </row>
    <row r="353" spans="2:14" x14ac:dyDescent="0.25">
      <c r="B353" s="33">
        <v>337</v>
      </c>
      <c r="C353" s="34">
        <f t="shared" ca="1" si="50"/>
        <v>55695</v>
      </c>
      <c r="D353" s="45">
        <f t="shared" si="51"/>
        <v>0</v>
      </c>
      <c r="E353" s="45">
        <f t="shared" si="52"/>
        <v>0</v>
      </c>
      <c r="F353" s="45">
        <f t="shared" si="53"/>
        <v>2121.3103047815048</v>
      </c>
      <c r="G353" s="45">
        <f t="shared" si="54"/>
        <v>0</v>
      </c>
      <c r="H353" s="45">
        <f t="shared" si="55"/>
        <v>0</v>
      </c>
      <c r="I353" s="45">
        <f t="shared" si="56"/>
        <v>0</v>
      </c>
      <c r="J353" s="45">
        <f t="shared" si="57"/>
        <v>0</v>
      </c>
      <c r="K353" s="45">
        <f t="shared" si="58"/>
        <v>0</v>
      </c>
      <c r="L353" s="45">
        <f>SUM(INDEX($I$17:$I$376,1,1):$I353)</f>
        <v>33149.378453000245</v>
      </c>
      <c r="M353" s="45">
        <f>SUM(INDEX($J$17:$J$376,1,1):$J353)</f>
        <v>200000.00000000006</v>
      </c>
      <c r="N353" s="35" t="b">
        <f t="shared" si="59"/>
        <v>0</v>
      </c>
    </row>
    <row r="354" spans="2:14" x14ac:dyDescent="0.25">
      <c r="B354" s="36">
        <v>338</v>
      </c>
      <c r="C354" s="37">
        <f t="shared" ca="1" si="50"/>
        <v>55725</v>
      </c>
      <c r="D354" s="46">
        <f t="shared" si="51"/>
        <v>0</v>
      </c>
      <c r="E354" s="46">
        <f t="shared" si="52"/>
        <v>0</v>
      </c>
      <c r="F354" s="46">
        <f t="shared" si="53"/>
        <v>2121.3103047815048</v>
      </c>
      <c r="G354" s="46">
        <f t="shared" si="54"/>
        <v>0</v>
      </c>
      <c r="H354" s="46">
        <f t="shared" si="55"/>
        <v>0</v>
      </c>
      <c r="I354" s="46">
        <f t="shared" si="56"/>
        <v>0</v>
      </c>
      <c r="J354" s="46">
        <f t="shared" si="57"/>
        <v>0</v>
      </c>
      <c r="K354" s="46">
        <f t="shared" si="58"/>
        <v>0</v>
      </c>
      <c r="L354" s="46">
        <f>SUM(INDEX($I$17:$I$376,1,1):$I354)</f>
        <v>33149.378453000245</v>
      </c>
      <c r="M354" s="46">
        <f>SUM(INDEX($J$17:$J$376,1,1):$J354)</f>
        <v>200000.00000000006</v>
      </c>
      <c r="N354" s="38" t="b">
        <f t="shared" si="59"/>
        <v>0</v>
      </c>
    </row>
    <row r="355" spans="2:14" x14ac:dyDescent="0.25">
      <c r="B355" s="33">
        <v>339</v>
      </c>
      <c r="C355" s="34">
        <f t="shared" ca="1" si="50"/>
        <v>55756</v>
      </c>
      <c r="D355" s="45">
        <f t="shared" si="51"/>
        <v>0</v>
      </c>
      <c r="E355" s="45">
        <f t="shared" si="52"/>
        <v>0</v>
      </c>
      <c r="F355" s="45">
        <f t="shared" si="53"/>
        <v>2121.3103047815048</v>
      </c>
      <c r="G355" s="45">
        <f t="shared" si="54"/>
        <v>0</v>
      </c>
      <c r="H355" s="45">
        <f t="shared" si="55"/>
        <v>0</v>
      </c>
      <c r="I355" s="45">
        <f t="shared" si="56"/>
        <v>0</v>
      </c>
      <c r="J355" s="45">
        <f t="shared" si="57"/>
        <v>0</v>
      </c>
      <c r="K355" s="45">
        <f t="shared" si="58"/>
        <v>0</v>
      </c>
      <c r="L355" s="45">
        <f>SUM(INDEX($I$17:$I$376,1,1):$I355)</f>
        <v>33149.378453000245</v>
      </c>
      <c r="M355" s="45">
        <f>SUM(INDEX($J$17:$J$376,1,1):$J355)</f>
        <v>200000.00000000006</v>
      </c>
      <c r="N355" s="35" t="b">
        <f t="shared" si="59"/>
        <v>0</v>
      </c>
    </row>
    <row r="356" spans="2:14" x14ac:dyDescent="0.25">
      <c r="B356" s="36">
        <v>340</v>
      </c>
      <c r="C356" s="37">
        <f t="shared" ca="1" si="50"/>
        <v>55787</v>
      </c>
      <c r="D356" s="46">
        <f t="shared" si="51"/>
        <v>0</v>
      </c>
      <c r="E356" s="46">
        <f t="shared" si="52"/>
        <v>0</v>
      </c>
      <c r="F356" s="46">
        <f t="shared" si="53"/>
        <v>2121.3103047815048</v>
      </c>
      <c r="G356" s="46">
        <f t="shared" si="54"/>
        <v>0</v>
      </c>
      <c r="H356" s="46">
        <f t="shared" si="55"/>
        <v>0</v>
      </c>
      <c r="I356" s="46">
        <f t="shared" si="56"/>
        <v>0</v>
      </c>
      <c r="J356" s="46">
        <f t="shared" si="57"/>
        <v>0</v>
      </c>
      <c r="K356" s="46">
        <f t="shared" si="58"/>
        <v>0</v>
      </c>
      <c r="L356" s="46">
        <f>SUM(INDEX($I$17:$I$376,1,1):$I356)</f>
        <v>33149.378453000245</v>
      </c>
      <c r="M356" s="46">
        <f>SUM(INDEX($J$17:$J$376,1,1):$J356)</f>
        <v>200000.00000000006</v>
      </c>
      <c r="N356" s="38" t="b">
        <f t="shared" si="59"/>
        <v>0</v>
      </c>
    </row>
    <row r="357" spans="2:14" x14ac:dyDescent="0.25">
      <c r="B357" s="33">
        <v>341</v>
      </c>
      <c r="C357" s="34">
        <f t="shared" ca="1" si="50"/>
        <v>55817</v>
      </c>
      <c r="D357" s="45">
        <f t="shared" si="51"/>
        <v>0</v>
      </c>
      <c r="E357" s="45">
        <f t="shared" si="52"/>
        <v>0</v>
      </c>
      <c r="F357" s="45">
        <f t="shared" si="53"/>
        <v>2121.3103047815048</v>
      </c>
      <c r="G357" s="45">
        <f t="shared" si="54"/>
        <v>0</v>
      </c>
      <c r="H357" s="45">
        <f t="shared" si="55"/>
        <v>0</v>
      </c>
      <c r="I357" s="45">
        <f t="shared" si="56"/>
        <v>0</v>
      </c>
      <c r="J357" s="45">
        <f t="shared" si="57"/>
        <v>0</v>
      </c>
      <c r="K357" s="45">
        <f t="shared" si="58"/>
        <v>0</v>
      </c>
      <c r="L357" s="45">
        <f>SUM(INDEX($I$17:$I$376,1,1):$I357)</f>
        <v>33149.378453000245</v>
      </c>
      <c r="M357" s="45">
        <f>SUM(INDEX($J$17:$J$376,1,1):$J357)</f>
        <v>200000.00000000006</v>
      </c>
      <c r="N357" s="35" t="b">
        <f t="shared" si="59"/>
        <v>0</v>
      </c>
    </row>
    <row r="358" spans="2:14" x14ac:dyDescent="0.25">
      <c r="B358" s="36">
        <v>342</v>
      </c>
      <c r="C358" s="37">
        <f t="shared" ca="1" si="50"/>
        <v>55848</v>
      </c>
      <c r="D358" s="46">
        <f t="shared" si="51"/>
        <v>0</v>
      </c>
      <c r="E358" s="46">
        <f t="shared" si="52"/>
        <v>0</v>
      </c>
      <c r="F358" s="46">
        <f t="shared" si="53"/>
        <v>2121.3103047815048</v>
      </c>
      <c r="G358" s="46">
        <f t="shared" si="54"/>
        <v>0</v>
      </c>
      <c r="H358" s="46">
        <f t="shared" si="55"/>
        <v>0</v>
      </c>
      <c r="I358" s="46">
        <f t="shared" si="56"/>
        <v>0</v>
      </c>
      <c r="J358" s="46">
        <f t="shared" si="57"/>
        <v>0</v>
      </c>
      <c r="K358" s="46">
        <f t="shared" si="58"/>
        <v>0</v>
      </c>
      <c r="L358" s="46">
        <f>SUM(INDEX($I$17:$I$376,1,1):$I358)</f>
        <v>33149.378453000245</v>
      </c>
      <c r="M358" s="46">
        <f>SUM(INDEX($J$17:$J$376,1,1):$J358)</f>
        <v>200000.00000000006</v>
      </c>
      <c r="N358" s="38" t="b">
        <f t="shared" si="59"/>
        <v>0</v>
      </c>
    </row>
    <row r="359" spans="2:14" x14ac:dyDescent="0.25">
      <c r="B359" s="33">
        <v>343</v>
      </c>
      <c r="C359" s="34">
        <f t="shared" ca="1" si="50"/>
        <v>55878</v>
      </c>
      <c r="D359" s="45">
        <f t="shared" si="51"/>
        <v>0</v>
      </c>
      <c r="E359" s="45">
        <f t="shared" si="52"/>
        <v>0</v>
      </c>
      <c r="F359" s="45">
        <f t="shared" si="53"/>
        <v>2121.3103047815048</v>
      </c>
      <c r="G359" s="45">
        <f t="shared" si="54"/>
        <v>0</v>
      </c>
      <c r="H359" s="45">
        <f t="shared" si="55"/>
        <v>0</v>
      </c>
      <c r="I359" s="45">
        <f t="shared" si="56"/>
        <v>0</v>
      </c>
      <c r="J359" s="45">
        <f t="shared" si="57"/>
        <v>0</v>
      </c>
      <c r="K359" s="45">
        <f t="shared" si="58"/>
        <v>0</v>
      </c>
      <c r="L359" s="45">
        <f>SUM(INDEX($I$17:$I$376,1,1):$I359)</f>
        <v>33149.378453000245</v>
      </c>
      <c r="M359" s="45">
        <f>SUM(INDEX($J$17:$J$376,1,1):$J359)</f>
        <v>200000.00000000006</v>
      </c>
      <c r="N359" s="35" t="b">
        <f t="shared" si="59"/>
        <v>0</v>
      </c>
    </row>
    <row r="360" spans="2:14" x14ac:dyDescent="0.25">
      <c r="B360" s="36">
        <v>344</v>
      </c>
      <c r="C360" s="37">
        <f t="shared" ca="1" si="50"/>
        <v>55909</v>
      </c>
      <c r="D360" s="46">
        <f t="shared" si="51"/>
        <v>0</v>
      </c>
      <c r="E360" s="46">
        <f t="shared" si="52"/>
        <v>0</v>
      </c>
      <c r="F360" s="46">
        <f t="shared" si="53"/>
        <v>2121.3103047815048</v>
      </c>
      <c r="G360" s="46">
        <f t="shared" si="54"/>
        <v>0</v>
      </c>
      <c r="H360" s="46">
        <f t="shared" si="55"/>
        <v>0</v>
      </c>
      <c r="I360" s="46">
        <f t="shared" si="56"/>
        <v>0</v>
      </c>
      <c r="J360" s="46">
        <f t="shared" si="57"/>
        <v>0</v>
      </c>
      <c r="K360" s="46">
        <f t="shared" si="58"/>
        <v>0</v>
      </c>
      <c r="L360" s="46">
        <f>SUM(INDEX($I$17:$I$376,1,1):$I360)</f>
        <v>33149.378453000245</v>
      </c>
      <c r="M360" s="46">
        <f>SUM(INDEX($J$17:$J$376,1,1):$J360)</f>
        <v>200000.00000000006</v>
      </c>
      <c r="N360" s="38" t="b">
        <f t="shared" si="59"/>
        <v>0</v>
      </c>
    </row>
    <row r="361" spans="2:14" x14ac:dyDescent="0.25">
      <c r="B361" s="33">
        <v>345</v>
      </c>
      <c r="C361" s="34">
        <f t="shared" ca="1" si="50"/>
        <v>55940</v>
      </c>
      <c r="D361" s="45">
        <f t="shared" si="51"/>
        <v>0</v>
      </c>
      <c r="E361" s="45">
        <f t="shared" si="52"/>
        <v>0</v>
      </c>
      <c r="F361" s="45">
        <f t="shared" si="53"/>
        <v>2121.3103047815048</v>
      </c>
      <c r="G361" s="45">
        <f t="shared" si="54"/>
        <v>0</v>
      </c>
      <c r="H361" s="45">
        <f t="shared" si="55"/>
        <v>0</v>
      </c>
      <c r="I361" s="45">
        <f t="shared" si="56"/>
        <v>0</v>
      </c>
      <c r="J361" s="45">
        <f t="shared" si="57"/>
        <v>0</v>
      </c>
      <c r="K361" s="45">
        <f t="shared" si="58"/>
        <v>0</v>
      </c>
      <c r="L361" s="45">
        <f>SUM(INDEX($I$17:$I$376,1,1):$I361)</f>
        <v>33149.378453000245</v>
      </c>
      <c r="M361" s="45">
        <f>SUM(INDEX($J$17:$J$376,1,1):$J361)</f>
        <v>200000.00000000006</v>
      </c>
      <c r="N361" s="35" t="b">
        <f t="shared" si="59"/>
        <v>0</v>
      </c>
    </row>
    <row r="362" spans="2:14" x14ac:dyDescent="0.25">
      <c r="B362" s="36">
        <v>346</v>
      </c>
      <c r="C362" s="37">
        <f t="shared" ca="1" si="50"/>
        <v>55968</v>
      </c>
      <c r="D362" s="46">
        <f t="shared" si="51"/>
        <v>0</v>
      </c>
      <c r="E362" s="46">
        <f t="shared" si="52"/>
        <v>0</v>
      </c>
      <c r="F362" s="46">
        <f t="shared" si="53"/>
        <v>2121.3103047815048</v>
      </c>
      <c r="G362" s="46">
        <f t="shared" si="54"/>
        <v>0</v>
      </c>
      <c r="H362" s="46">
        <f t="shared" si="55"/>
        <v>0</v>
      </c>
      <c r="I362" s="46">
        <f t="shared" si="56"/>
        <v>0</v>
      </c>
      <c r="J362" s="46">
        <f t="shared" si="57"/>
        <v>0</v>
      </c>
      <c r="K362" s="46">
        <f t="shared" si="58"/>
        <v>0</v>
      </c>
      <c r="L362" s="46">
        <f>SUM(INDEX($I$17:$I$376,1,1):$I362)</f>
        <v>33149.378453000245</v>
      </c>
      <c r="M362" s="46">
        <f>SUM(INDEX($J$17:$J$376,1,1):$J362)</f>
        <v>200000.00000000006</v>
      </c>
      <c r="N362" s="38" t="b">
        <f t="shared" si="59"/>
        <v>0</v>
      </c>
    </row>
    <row r="363" spans="2:14" x14ac:dyDescent="0.25">
      <c r="B363" s="33">
        <v>347</v>
      </c>
      <c r="C363" s="34">
        <f t="shared" ca="1" si="50"/>
        <v>55999</v>
      </c>
      <c r="D363" s="45">
        <f t="shared" si="51"/>
        <v>0</v>
      </c>
      <c r="E363" s="45">
        <f t="shared" si="52"/>
        <v>0</v>
      </c>
      <c r="F363" s="45">
        <f t="shared" si="53"/>
        <v>2121.3103047815048</v>
      </c>
      <c r="G363" s="45">
        <f t="shared" si="54"/>
        <v>0</v>
      </c>
      <c r="H363" s="45">
        <f t="shared" si="55"/>
        <v>0</v>
      </c>
      <c r="I363" s="45">
        <f t="shared" si="56"/>
        <v>0</v>
      </c>
      <c r="J363" s="45">
        <f t="shared" si="57"/>
        <v>0</v>
      </c>
      <c r="K363" s="45">
        <f t="shared" si="58"/>
        <v>0</v>
      </c>
      <c r="L363" s="45">
        <f>SUM(INDEX($I$17:$I$376,1,1):$I363)</f>
        <v>33149.378453000245</v>
      </c>
      <c r="M363" s="45">
        <f>SUM(INDEX($J$17:$J$376,1,1):$J363)</f>
        <v>200000.00000000006</v>
      </c>
      <c r="N363" s="35" t="b">
        <f t="shared" si="59"/>
        <v>0</v>
      </c>
    </row>
    <row r="364" spans="2:14" x14ac:dyDescent="0.25">
      <c r="B364" s="36">
        <v>348</v>
      </c>
      <c r="C364" s="37">
        <f t="shared" ca="1" si="50"/>
        <v>56029</v>
      </c>
      <c r="D364" s="46">
        <f t="shared" si="51"/>
        <v>0</v>
      </c>
      <c r="E364" s="46">
        <f t="shared" si="52"/>
        <v>0</v>
      </c>
      <c r="F364" s="46">
        <f t="shared" si="53"/>
        <v>2121.3103047815048</v>
      </c>
      <c r="G364" s="46">
        <f t="shared" si="54"/>
        <v>0</v>
      </c>
      <c r="H364" s="46">
        <f t="shared" si="55"/>
        <v>0</v>
      </c>
      <c r="I364" s="46">
        <f t="shared" si="56"/>
        <v>0</v>
      </c>
      <c r="J364" s="46">
        <f t="shared" si="57"/>
        <v>0</v>
      </c>
      <c r="K364" s="46">
        <f t="shared" si="58"/>
        <v>0</v>
      </c>
      <c r="L364" s="46">
        <f>SUM(INDEX($I$17:$I$376,1,1):$I364)</f>
        <v>33149.378453000245</v>
      </c>
      <c r="M364" s="46">
        <f>SUM(INDEX($J$17:$J$376,1,1):$J364)</f>
        <v>200000.00000000006</v>
      </c>
      <c r="N364" s="38" t="b">
        <f t="shared" si="59"/>
        <v>0</v>
      </c>
    </row>
    <row r="365" spans="2:14" x14ac:dyDescent="0.25">
      <c r="B365" s="33">
        <v>349</v>
      </c>
      <c r="C365" s="34">
        <f t="shared" ca="1" si="50"/>
        <v>56060</v>
      </c>
      <c r="D365" s="45">
        <f t="shared" si="51"/>
        <v>0</v>
      </c>
      <c r="E365" s="45">
        <f t="shared" si="52"/>
        <v>0</v>
      </c>
      <c r="F365" s="45">
        <f t="shared" si="53"/>
        <v>2121.3103047815048</v>
      </c>
      <c r="G365" s="45">
        <f t="shared" si="54"/>
        <v>0</v>
      </c>
      <c r="H365" s="45">
        <f t="shared" si="55"/>
        <v>0</v>
      </c>
      <c r="I365" s="45">
        <f t="shared" si="56"/>
        <v>0</v>
      </c>
      <c r="J365" s="45">
        <f t="shared" si="57"/>
        <v>0</v>
      </c>
      <c r="K365" s="45">
        <f t="shared" si="58"/>
        <v>0</v>
      </c>
      <c r="L365" s="45">
        <f>SUM(INDEX($I$17:$I$376,1,1):$I365)</f>
        <v>33149.378453000245</v>
      </c>
      <c r="M365" s="45">
        <f>SUM(INDEX($J$17:$J$376,1,1):$J365)</f>
        <v>200000.00000000006</v>
      </c>
      <c r="N365" s="35" t="b">
        <f t="shared" si="59"/>
        <v>0</v>
      </c>
    </row>
    <row r="366" spans="2:14" x14ac:dyDescent="0.25">
      <c r="B366" s="36">
        <v>350</v>
      </c>
      <c r="C366" s="37">
        <f t="shared" ca="1" si="50"/>
        <v>56090</v>
      </c>
      <c r="D366" s="46">
        <f t="shared" si="51"/>
        <v>0</v>
      </c>
      <c r="E366" s="46">
        <f t="shared" si="52"/>
        <v>0</v>
      </c>
      <c r="F366" s="46">
        <f t="shared" si="53"/>
        <v>2121.3103047815048</v>
      </c>
      <c r="G366" s="46">
        <f t="shared" si="54"/>
        <v>0</v>
      </c>
      <c r="H366" s="46">
        <f t="shared" si="55"/>
        <v>0</v>
      </c>
      <c r="I366" s="46">
        <f t="shared" si="56"/>
        <v>0</v>
      </c>
      <c r="J366" s="46">
        <f t="shared" si="57"/>
        <v>0</v>
      </c>
      <c r="K366" s="46">
        <f t="shared" si="58"/>
        <v>0</v>
      </c>
      <c r="L366" s="46">
        <f>SUM(INDEX($I$17:$I$376,1,1):$I366)</f>
        <v>33149.378453000245</v>
      </c>
      <c r="M366" s="46">
        <f>SUM(INDEX($J$17:$J$376,1,1):$J366)</f>
        <v>200000.00000000006</v>
      </c>
      <c r="N366" s="38" t="b">
        <f t="shared" si="59"/>
        <v>0</v>
      </c>
    </row>
    <row r="367" spans="2:14" x14ac:dyDescent="0.25">
      <c r="B367" s="33">
        <v>351</v>
      </c>
      <c r="C367" s="34">
        <f t="shared" ca="1" si="50"/>
        <v>56121</v>
      </c>
      <c r="D367" s="45">
        <f t="shared" si="51"/>
        <v>0</v>
      </c>
      <c r="E367" s="45">
        <f t="shared" si="52"/>
        <v>0</v>
      </c>
      <c r="F367" s="45">
        <f t="shared" si="53"/>
        <v>2121.3103047815048</v>
      </c>
      <c r="G367" s="45">
        <f t="shared" si="54"/>
        <v>0</v>
      </c>
      <c r="H367" s="45">
        <f t="shared" si="55"/>
        <v>0</v>
      </c>
      <c r="I367" s="45">
        <f t="shared" si="56"/>
        <v>0</v>
      </c>
      <c r="J367" s="45">
        <f t="shared" si="57"/>
        <v>0</v>
      </c>
      <c r="K367" s="45">
        <f t="shared" si="58"/>
        <v>0</v>
      </c>
      <c r="L367" s="45">
        <f>SUM(INDEX($I$17:$I$376,1,1):$I367)</f>
        <v>33149.378453000245</v>
      </c>
      <c r="M367" s="45">
        <f>SUM(INDEX($J$17:$J$376,1,1):$J367)</f>
        <v>200000.00000000006</v>
      </c>
      <c r="N367" s="35" t="b">
        <f t="shared" si="59"/>
        <v>0</v>
      </c>
    </row>
    <row r="368" spans="2:14" x14ac:dyDescent="0.25">
      <c r="B368" s="36">
        <v>352</v>
      </c>
      <c r="C368" s="37">
        <f t="shared" ca="1" si="50"/>
        <v>56152</v>
      </c>
      <c r="D368" s="46">
        <f t="shared" si="51"/>
        <v>0</v>
      </c>
      <c r="E368" s="46">
        <f t="shared" si="52"/>
        <v>0</v>
      </c>
      <c r="F368" s="46">
        <f t="shared" si="53"/>
        <v>2121.3103047815048</v>
      </c>
      <c r="G368" s="46">
        <f t="shared" si="54"/>
        <v>0</v>
      </c>
      <c r="H368" s="46">
        <f t="shared" si="55"/>
        <v>0</v>
      </c>
      <c r="I368" s="46">
        <f t="shared" si="56"/>
        <v>0</v>
      </c>
      <c r="J368" s="46">
        <f t="shared" si="57"/>
        <v>0</v>
      </c>
      <c r="K368" s="46">
        <f t="shared" si="58"/>
        <v>0</v>
      </c>
      <c r="L368" s="46">
        <f>SUM(INDEX($I$17:$I$376,1,1):$I368)</f>
        <v>33149.378453000245</v>
      </c>
      <c r="M368" s="46">
        <f>SUM(INDEX($J$17:$J$376,1,1):$J368)</f>
        <v>200000.00000000006</v>
      </c>
      <c r="N368" s="38" t="b">
        <f t="shared" si="59"/>
        <v>0</v>
      </c>
    </row>
    <row r="369" spans="2:14" x14ac:dyDescent="0.25">
      <c r="B369" s="33">
        <v>353</v>
      </c>
      <c r="C369" s="34">
        <f t="shared" ca="1" si="50"/>
        <v>56182</v>
      </c>
      <c r="D369" s="45">
        <f t="shared" si="51"/>
        <v>0</v>
      </c>
      <c r="E369" s="45">
        <f t="shared" si="52"/>
        <v>0</v>
      </c>
      <c r="F369" s="45">
        <f t="shared" si="53"/>
        <v>2121.3103047815048</v>
      </c>
      <c r="G369" s="45">
        <f t="shared" si="54"/>
        <v>0</v>
      </c>
      <c r="H369" s="45">
        <f t="shared" si="55"/>
        <v>0</v>
      </c>
      <c r="I369" s="45">
        <f t="shared" si="56"/>
        <v>0</v>
      </c>
      <c r="J369" s="45">
        <f t="shared" si="57"/>
        <v>0</v>
      </c>
      <c r="K369" s="45">
        <f t="shared" si="58"/>
        <v>0</v>
      </c>
      <c r="L369" s="45">
        <f>SUM(INDEX($I$17:$I$376,1,1):$I369)</f>
        <v>33149.378453000245</v>
      </c>
      <c r="M369" s="45">
        <f>SUM(INDEX($J$17:$J$376,1,1):$J369)</f>
        <v>200000.00000000006</v>
      </c>
      <c r="N369" s="35" t="b">
        <f t="shared" si="59"/>
        <v>0</v>
      </c>
    </row>
    <row r="370" spans="2:14" x14ac:dyDescent="0.25">
      <c r="B370" s="36">
        <v>354</v>
      </c>
      <c r="C370" s="37">
        <f t="shared" ca="1" si="50"/>
        <v>56213</v>
      </c>
      <c r="D370" s="46">
        <f t="shared" si="51"/>
        <v>0</v>
      </c>
      <c r="E370" s="46">
        <f t="shared" si="52"/>
        <v>0</v>
      </c>
      <c r="F370" s="46">
        <f t="shared" si="53"/>
        <v>2121.3103047815048</v>
      </c>
      <c r="G370" s="46">
        <f t="shared" si="54"/>
        <v>0</v>
      </c>
      <c r="H370" s="46">
        <f t="shared" si="55"/>
        <v>0</v>
      </c>
      <c r="I370" s="46">
        <f t="shared" si="56"/>
        <v>0</v>
      </c>
      <c r="J370" s="46">
        <f t="shared" si="57"/>
        <v>0</v>
      </c>
      <c r="K370" s="46">
        <f t="shared" si="58"/>
        <v>0</v>
      </c>
      <c r="L370" s="46">
        <f>SUM(INDEX($I$17:$I$376,1,1):$I370)</f>
        <v>33149.378453000245</v>
      </c>
      <c r="M370" s="46">
        <f>SUM(INDEX($J$17:$J$376,1,1):$J370)</f>
        <v>200000.00000000006</v>
      </c>
      <c r="N370" s="38" t="b">
        <f t="shared" si="59"/>
        <v>0</v>
      </c>
    </row>
    <row r="371" spans="2:14" x14ac:dyDescent="0.25">
      <c r="B371" s="33">
        <v>355</v>
      </c>
      <c r="C371" s="34">
        <f t="shared" ca="1" si="50"/>
        <v>56243</v>
      </c>
      <c r="D371" s="45">
        <f t="shared" si="51"/>
        <v>0</v>
      </c>
      <c r="E371" s="45">
        <f t="shared" si="52"/>
        <v>0</v>
      </c>
      <c r="F371" s="45">
        <f t="shared" si="53"/>
        <v>2121.3103047815048</v>
      </c>
      <c r="G371" s="45">
        <f t="shared" si="54"/>
        <v>0</v>
      </c>
      <c r="H371" s="45">
        <f t="shared" si="55"/>
        <v>0</v>
      </c>
      <c r="I371" s="45">
        <f t="shared" si="56"/>
        <v>0</v>
      </c>
      <c r="J371" s="45">
        <f t="shared" si="57"/>
        <v>0</v>
      </c>
      <c r="K371" s="45">
        <f t="shared" si="58"/>
        <v>0</v>
      </c>
      <c r="L371" s="45">
        <f>SUM(INDEX($I$17:$I$376,1,1):$I371)</f>
        <v>33149.378453000245</v>
      </c>
      <c r="M371" s="45">
        <f>SUM(INDEX($J$17:$J$376,1,1):$J371)</f>
        <v>200000.00000000006</v>
      </c>
      <c r="N371" s="35" t="b">
        <f t="shared" si="59"/>
        <v>0</v>
      </c>
    </row>
    <row r="372" spans="2:14" x14ac:dyDescent="0.25">
      <c r="B372" s="36">
        <v>356</v>
      </c>
      <c r="C372" s="37">
        <f t="shared" ca="1" si="50"/>
        <v>56274</v>
      </c>
      <c r="D372" s="46">
        <f t="shared" si="51"/>
        <v>0</v>
      </c>
      <c r="E372" s="46">
        <f t="shared" si="52"/>
        <v>0</v>
      </c>
      <c r="F372" s="46">
        <f t="shared" si="53"/>
        <v>2121.3103047815048</v>
      </c>
      <c r="G372" s="46">
        <f t="shared" si="54"/>
        <v>0</v>
      </c>
      <c r="H372" s="46">
        <f t="shared" si="55"/>
        <v>0</v>
      </c>
      <c r="I372" s="46">
        <f t="shared" si="56"/>
        <v>0</v>
      </c>
      <c r="J372" s="46">
        <f t="shared" si="57"/>
        <v>0</v>
      </c>
      <c r="K372" s="46">
        <f t="shared" si="58"/>
        <v>0</v>
      </c>
      <c r="L372" s="46">
        <f>SUM(INDEX($I$17:$I$376,1,1):$I372)</f>
        <v>33149.378453000245</v>
      </c>
      <c r="M372" s="46">
        <f>SUM(INDEX($J$17:$J$376,1,1):$J372)</f>
        <v>200000.00000000006</v>
      </c>
      <c r="N372" s="38" t="b">
        <f t="shared" si="59"/>
        <v>0</v>
      </c>
    </row>
    <row r="373" spans="2:14" x14ac:dyDescent="0.25">
      <c r="B373" s="33">
        <v>357</v>
      </c>
      <c r="C373" s="34">
        <f t="shared" ca="1" si="50"/>
        <v>56305</v>
      </c>
      <c r="D373" s="45">
        <f t="shared" si="51"/>
        <v>0</v>
      </c>
      <c r="E373" s="45">
        <f t="shared" si="52"/>
        <v>0</v>
      </c>
      <c r="F373" s="45">
        <f t="shared" si="53"/>
        <v>2121.3103047815048</v>
      </c>
      <c r="G373" s="45">
        <f t="shared" si="54"/>
        <v>0</v>
      </c>
      <c r="H373" s="45">
        <f t="shared" si="55"/>
        <v>0</v>
      </c>
      <c r="I373" s="45">
        <f t="shared" si="56"/>
        <v>0</v>
      </c>
      <c r="J373" s="45">
        <f t="shared" si="57"/>
        <v>0</v>
      </c>
      <c r="K373" s="45">
        <f t="shared" si="58"/>
        <v>0</v>
      </c>
      <c r="L373" s="45">
        <f>SUM(INDEX($I$17:$I$376,1,1):$I373)</f>
        <v>33149.378453000245</v>
      </c>
      <c r="M373" s="45">
        <f>SUM(INDEX($J$17:$J$376,1,1):$J373)</f>
        <v>200000.00000000006</v>
      </c>
      <c r="N373" s="35" t="b">
        <f t="shared" si="59"/>
        <v>0</v>
      </c>
    </row>
    <row r="374" spans="2:14" x14ac:dyDescent="0.25">
      <c r="B374" s="36">
        <v>358</v>
      </c>
      <c r="C374" s="37">
        <f t="shared" ca="1" si="50"/>
        <v>56333</v>
      </c>
      <c r="D374" s="46">
        <f t="shared" si="51"/>
        <v>0</v>
      </c>
      <c r="E374" s="46">
        <f t="shared" si="52"/>
        <v>0</v>
      </c>
      <c r="F374" s="46">
        <f t="shared" si="53"/>
        <v>2121.3103047815048</v>
      </c>
      <c r="G374" s="46">
        <f t="shared" si="54"/>
        <v>0</v>
      </c>
      <c r="H374" s="46">
        <f t="shared" si="55"/>
        <v>0</v>
      </c>
      <c r="I374" s="46">
        <f t="shared" si="56"/>
        <v>0</v>
      </c>
      <c r="J374" s="46">
        <f t="shared" si="57"/>
        <v>0</v>
      </c>
      <c r="K374" s="46">
        <f t="shared" si="58"/>
        <v>0</v>
      </c>
      <c r="L374" s="46">
        <f>SUM(INDEX($I$17:$I$376,1,1):$I374)</f>
        <v>33149.378453000245</v>
      </c>
      <c r="M374" s="46">
        <f>SUM(INDEX($J$17:$J$376,1,1):$J374)</f>
        <v>200000.00000000006</v>
      </c>
      <c r="N374" s="38" t="b">
        <f t="shared" si="59"/>
        <v>0</v>
      </c>
    </row>
    <row r="375" spans="2:14" x14ac:dyDescent="0.25">
      <c r="B375" s="33">
        <v>359</v>
      </c>
      <c r="C375" s="34">
        <f t="shared" ca="1" si="50"/>
        <v>56364</v>
      </c>
      <c r="D375" s="45">
        <f t="shared" si="51"/>
        <v>0</v>
      </c>
      <c r="E375" s="45">
        <f t="shared" si="52"/>
        <v>0</v>
      </c>
      <c r="F375" s="45">
        <f t="shared" si="53"/>
        <v>2121.3103047815048</v>
      </c>
      <c r="G375" s="45">
        <f t="shared" si="54"/>
        <v>0</v>
      </c>
      <c r="H375" s="45">
        <f t="shared" si="55"/>
        <v>0</v>
      </c>
      <c r="I375" s="45">
        <f t="shared" si="56"/>
        <v>0</v>
      </c>
      <c r="J375" s="45">
        <f t="shared" si="57"/>
        <v>0</v>
      </c>
      <c r="K375" s="45">
        <f t="shared" si="58"/>
        <v>0</v>
      </c>
      <c r="L375" s="45">
        <f>SUM(INDEX($I$17:$I$376,1,1):$I375)</f>
        <v>33149.378453000245</v>
      </c>
      <c r="M375" s="45">
        <f>SUM(INDEX($J$17:$J$376,1,1):$J375)</f>
        <v>200000.00000000006</v>
      </c>
      <c r="N375" s="35" t="b">
        <f t="shared" si="59"/>
        <v>0</v>
      </c>
    </row>
    <row r="376" spans="2:14" x14ac:dyDescent="0.25">
      <c r="B376" s="39">
        <v>360</v>
      </c>
      <c r="C376" s="40">
        <f t="shared" ca="1" si="50"/>
        <v>56394</v>
      </c>
      <c r="D376" s="47">
        <f t="shared" si="51"/>
        <v>0</v>
      </c>
      <c r="E376" s="47">
        <f t="shared" si="52"/>
        <v>0</v>
      </c>
      <c r="F376" s="47">
        <f t="shared" si="53"/>
        <v>2121.3103047815048</v>
      </c>
      <c r="G376" s="47">
        <f t="shared" si="54"/>
        <v>0</v>
      </c>
      <c r="H376" s="47">
        <f t="shared" si="55"/>
        <v>0</v>
      </c>
      <c r="I376" s="47">
        <f t="shared" si="56"/>
        <v>0</v>
      </c>
      <c r="J376" s="47">
        <f t="shared" si="57"/>
        <v>0</v>
      </c>
      <c r="K376" s="47">
        <f t="shared" si="58"/>
        <v>0</v>
      </c>
      <c r="L376" s="47">
        <f>SUM(INDEX($I$17:$I$376,1,1):$I376)</f>
        <v>33149.378453000245</v>
      </c>
      <c r="M376" s="47">
        <f>SUM(INDEX($J$17:$J$376,1,1):$J376)</f>
        <v>200000.00000000006</v>
      </c>
      <c r="N376" s="41" t="b">
        <f t="shared" si="59"/>
        <v>0</v>
      </c>
    </row>
    <row r="377" spans="2:14" x14ac:dyDescent="0.25">
      <c r="D377" s="2"/>
      <c r="E377" s="2"/>
      <c r="F377" s="2"/>
      <c r="G377" s="2"/>
      <c r="H377" s="2"/>
      <c r="I377" s="2"/>
      <c r="J377" s="2"/>
    </row>
  </sheetData>
  <phoneticPr fontId="6" type="noConversion"/>
  <dataValidations count="11">
    <dataValidation allowBlank="1" showInputMessage="1" showErrorMessage="1" prompt="Ending balance is automatically updated in this column" sqref="K16" xr:uid="{74C80BCA-3994-4B77-993F-C0351083791D}"/>
    <dataValidation allowBlank="1" showInputMessage="1" showErrorMessage="1" prompt="Interest is automatically updated in this column" sqref="I16 L16" xr:uid="{084C6DAD-7744-4F84-B8B4-095C5D591E17}"/>
    <dataValidation allowBlank="1" showInputMessage="1" showErrorMessage="1" prompt="Extra payment is automatically updated in this column" sqref="E16:G16" xr:uid="{BFFA7B5F-1306-4AAA-A562-3DC9E8E082BC}"/>
    <dataValidation allowBlank="1" showInputMessage="1" showErrorMessage="1" prompt="Beginning balance is automatically updated in this column" sqref="D16" xr:uid="{286E8D3A-5286-4D29-937F-4DA37AB3077D}"/>
    <dataValidation allowBlank="1" showInputMessage="1" showErrorMessage="1" prompt="Payment date is automatically updated in this column" sqref="C16" xr:uid="{0BEA0B74-397E-4FB2-B0C1-F0C69FDD8F75}"/>
    <dataValidation allowBlank="1" showInputMessage="1" showErrorMessage="1" prompt="Payment number is automatically updated in this column" sqref="B16" xr:uid="{6B2A23A4-481C-4662-8AA6-CBCDE07F7626}"/>
    <dataValidation allowBlank="1" showInputMessage="1" showErrorMessage="1" prompt="Worksheet title is in this cell. Enter loan values in cells E3 to E7 &amp; extra payments in cell E9, loan summary in column I &amp; Payment Schedule table will automatically update" sqref="B2:B3" xr:uid="{C0295B9A-FEF4-4945-8D57-2EE7C65B0876}"/>
    <dataValidation allowBlank="1" showInputMessage="1" showErrorMessage="1" prompt="This workbook produces a loan amortization schedule that calculates total interest and total payments &amp; includes the option for extra payments" sqref="A2:A3" xr:uid="{9EA90884-61AB-4E67-BE48-F463B7798D9A}"/>
    <dataValidation allowBlank="1" showInputMessage="1" showErrorMessage="1" prompt="Scheduled payment is automatically updated in this column" sqref="I16:J16 F16:G16 L16:M16" xr:uid="{A21BE7EA-558A-486E-AD0F-ACB133FE9341}"/>
    <dataValidation allowBlank="1" showInputMessage="1" showErrorMessage="1" prompt="Principal is automatically updated in this column" sqref="I16:J16 L16:M16" xr:uid="{3084934E-4792-4E2B-B211-C17E888A637C}"/>
    <dataValidation allowBlank="1" showInputMessage="1" showErrorMessage="1" prompt="Total payment is automatically updated in this column" sqref="H16:J16 L16:M16" xr:uid="{E974AE46-B989-4996-995A-5A5B6D1563EF}"/>
  </dataValidations>
  <printOptions horizontalCentered="1"/>
  <pageMargins left="0.4" right="0.4" top="0.4" bottom="0.5" header="0.3" footer="0.3"/>
  <pageSetup scale="79" fitToHeight="0" orientation="landscape" r:id="rId1"/>
  <headerFooter differentFirst="1">
    <oddFooter>Page &amp;P of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62138C-D7F9-4C27-90B9-B4E5FA628AED}">
  <sheetPr codeName="Sheet2"/>
  <dimension ref="B2:C6"/>
  <sheetViews>
    <sheetView showGridLines="0" workbookViewId="0">
      <selection activeCell="C4" sqref="C4"/>
    </sheetView>
  </sheetViews>
  <sheetFormatPr defaultRowHeight="15" x14ac:dyDescent="0.25"/>
  <cols>
    <col min="1" max="1" width="2.85546875" customWidth="1"/>
    <col min="2" max="2" width="23.85546875" bestFit="1" customWidth="1"/>
    <col min="3" max="3" width="24.5703125" bestFit="1" customWidth="1"/>
    <col min="4" max="5" width="2.85546875" customWidth="1"/>
  </cols>
  <sheetData>
    <row r="2" spans="2:3" ht="20.25" thickBot="1" x14ac:dyDescent="0.35">
      <c r="B2" s="4" t="s">
        <v>32</v>
      </c>
    </row>
    <row r="3" spans="2:3" ht="15.75" thickTop="1" x14ac:dyDescent="0.25"/>
    <row r="4" spans="2:3" x14ac:dyDescent="0.25">
      <c r="B4" s="23" t="s">
        <v>111</v>
      </c>
      <c r="C4" s="24" t="b">
        <v>1</v>
      </c>
    </row>
    <row r="5" spans="2:3" x14ac:dyDescent="0.25">
      <c r="B5" s="23" t="s">
        <v>12</v>
      </c>
      <c r="C5" s="24" t="b">
        <v>1</v>
      </c>
    </row>
    <row r="6" spans="2:3" x14ac:dyDescent="0.25">
      <c r="B6" s="23" t="s">
        <v>13</v>
      </c>
      <c r="C6" s="24" t="b">
        <v>0</v>
      </c>
    </row>
  </sheetData>
  <dataValidations count="1">
    <dataValidation allowBlank="1" showInputMessage="1" showErrorMessage="1" prompt="Worksheet title is in this cell. Enter loan values in cells E3 to E7 &amp; extra payments in cell E9, loan summary in column I &amp; Payment Schedule table will automatically update" sqref="B2" xr:uid="{F7A0F556-D0D9-4545-B696-54897A210FD5}"/>
  </dataValidations>
  <pageMargins left="0.7" right="0.7" top="0.75" bottom="0.75" header="0.3" footer="0.3"/>
  <pageSetup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52" r:id="rId4" name="Check Box 4">
              <controlPr defaultSize="0" autoFill="0" autoLine="0" autoPict="0">
                <anchor moveWithCells="1">
                  <from>
                    <xdr:col>2</xdr:col>
                    <xdr:colOff>0</xdr:colOff>
                    <xdr:row>3</xdr:row>
                    <xdr:rowOff>0</xdr:rowOff>
                  </from>
                  <to>
                    <xdr:col>3</xdr:col>
                    <xdr:colOff>0</xdr:colOff>
                    <xdr:row>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3" r:id="rId5" name="Check Box 5">
              <controlPr defaultSize="0" autoFill="0" autoLine="0" autoPict="0">
                <anchor moveWithCells="1">
                  <from>
                    <xdr:col>2</xdr:col>
                    <xdr:colOff>0</xdr:colOff>
                    <xdr:row>4</xdr:row>
                    <xdr:rowOff>0</xdr:rowOff>
                  </from>
                  <to>
                    <xdr:col>3</xdr:col>
                    <xdr:colOff>0</xdr:colOff>
                    <xdr:row>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4" r:id="rId6" name="Check Box 6">
              <controlPr defaultSize="0" autoFill="0" autoLine="0" autoPict="0">
                <anchor moveWithCells="1">
                  <from>
                    <xdr:col>2</xdr:col>
                    <xdr:colOff>0</xdr:colOff>
                    <xdr:row>5</xdr:row>
                    <xdr:rowOff>0</xdr:rowOff>
                  </from>
                  <to>
                    <xdr:col>3</xdr:col>
                    <xdr:colOff>0</xdr:colOff>
                    <xdr:row>6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B82C75-47FF-4881-9D27-4721A6B6E54F}">
  <sheetPr codeName="Sheet3"/>
  <dimension ref="B2:F47"/>
  <sheetViews>
    <sheetView showGridLines="0" workbookViewId="0">
      <selection sqref="A1:XFD1"/>
    </sheetView>
  </sheetViews>
  <sheetFormatPr defaultRowHeight="15" x14ac:dyDescent="0.25"/>
  <cols>
    <col min="1" max="1" width="2.85546875" customWidth="1"/>
    <col min="2" max="3" width="32.85546875" customWidth="1"/>
    <col min="4" max="4" width="2.85546875" customWidth="1"/>
    <col min="5" max="6" width="48.42578125" customWidth="1"/>
  </cols>
  <sheetData>
    <row r="2" spans="2:6" x14ac:dyDescent="0.25">
      <c r="B2" s="23" t="s">
        <v>33</v>
      </c>
      <c r="C2" s="24" t="s">
        <v>36</v>
      </c>
    </row>
    <row r="3" spans="2:6" x14ac:dyDescent="0.25">
      <c r="B3" s="23" t="s">
        <v>34</v>
      </c>
      <c r="C3" s="23" t="s">
        <v>35</v>
      </c>
      <c r="E3" t="s">
        <v>36</v>
      </c>
      <c r="F3" t="s">
        <v>56</v>
      </c>
    </row>
    <row r="4" spans="2:6" x14ac:dyDescent="0.25">
      <c r="B4" s="23" t="s">
        <v>109</v>
      </c>
      <c r="C4" s="25" t="str" cm="1">
        <f t="array" ref="C4:C47">_xlfn.XLOOKUP(language,language_list,language_table[])</f>
        <v>Language</v>
      </c>
      <c r="E4" t="s">
        <v>33</v>
      </c>
      <c r="F4" t="s">
        <v>110</v>
      </c>
    </row>
    <row r="5" spans="2:6" x14ac:dyDescent="0.25">
      <c r="B5" s="23" t="s">
        <v>112</v>
      </c>
      <c r="C5" s="25" t="str">
        <v>Show Detailed Options</v>
      </c>
      <c r="E5" t="s">
        <v>111</v>
      </c>
      <c r="F5" t="s">
        <v>113</v>
      </c>
    </row>
    <row r="6" spans="2:6" x14ac:dyDescent="0.25">
      <c r="B6" s="23" t="s">
        <v>118</v>
      </c>
      <c r="C6" s="25" t="str">
        <v>Show Amortization Table</v>
      </c>
      <c r="E6" t="s">
        <v>116</v>
      </c>
      <c r="F6" t="s">
        <v>117</v>
      </c>
    </row>
    <row r="7" spans="2:6" x14ac:dyDescent="0.25">
      <c r="B7" s="23" t="s">
        <v>85</v>
      </c>
      <c r="C7" s="25" t="str">
        <v>Mortgage Loan Calculator</v>
      </c>
      <c r="E7" t="s">
        <v>0</v>
      </c>
      <c r="F7" t="s">
        <v>57</v>
      </c>
    </row>
    <row r="8" spans="2:6" x14ac:dyDescent="0.25">
      <c r="B8" s="23" t="s">
        <v>86</v>
      </c>
      <c r="C8" s="25" t="str">
        <v>Loan Details</v>
      </c>
      <c r="E8" t="s">
        <v>5</v>
      </c>
      <c r="F8" t="s">
        <v>58</v>
      </c>
    </row>
    <row r="9" spans="2:6" x14ac:dyDescent="0.25">
      <c r="B9" s="23" t="s">
        <v>87</v>
      </c>
      <c r="C9" s="25" t="str">
        <v>Loan Summary</v>
      </c>
      <c r="E9" t="s">
        <v>6</v>
      </c>
      <c r="F9" t="s">
        <v>59</v>
      </c>
    </row>
    <row r="10" spans="2:6" x14ac:dyDescent="0.25">
      <c r="B10" s="23" t="s">
        <v>42</v>
      </c>
      <c r="C10" s="25" t="str">
        <v>Loan amount</v>
      </c>
      <c r="E10" t="s">
        <v>1</v>
      </c>
      <c r="F10" t="s">
        <v>60</v>
      </c>
    </row>
    <row r="11" spans="2:6" x14ac:dyDescent="0.25">
      <c r="B11" s="23" t="s">
        <v>43</v>
      </c>
      <c r="C11" s="25" t="str">
        <v>Interest rate</v>
      </c>
      <c r="E11" t="s">
        <v>2</v>
      </c>
      <c r="F11" t="s">
        <v>61</v>
      </c>
    </row>
    <row r="12" spans="2:6" x14ac:dyDescent="0.25">
      <c r="B12" s="23" t="s">
        <v>44</v>
      </c>
      <c r="C12" s="25" t="str">
        <v>Duration of Loan (in years)</v>
      </c>
      <c r="E12" t="s">
        <v>7</v>
      </c>
      <c r="F12" t="s">
        <v>62</v>
      </c>
    </row>
    <row r="13" spans="2:6" x14ac:dyDescent="0.25">
      <c r="B13" s="23" t="s">
        <v>45</v>
      </c>
      <c r="C13" s="25" t="str">
        <v>Payments made per year</v>
      </c>
      <c r="E13" t="s">
        <v>3</v>
      </c>
      <c r="F13" t="s">
        <v>63</v>
      </c>
    </row>
    <row r="14" spans="2:6" x14ac:dyDescent="0.25">
      <c r="B14" s="23" t="s">
        <v>46</v>
      </c>
      <c r="C14" s="25" t="str">
        <v>Loan repayment start date</v>
      </c>
      <c r="E14" t="s">
        <v>4</v>
      </c>
      <c r="F14" t="s">
        <v>64</v>
      </c>
    </row>
    <row r="15" spans="2:6" x14ac:dyDescent="0.25">
      <c r="B15" s="23" t="s">
        <v>47</v>
      </c>
      <c r="C15" s="25" t="str">
        <v>Property Tax Amt. (in months)</v>
      </c>
      <c r="E15" t="s">
        <v>9</v>
      </c>
      <c r="F15" t="s">
        <v>65</v>
      </c>
    </row>
    <row r="16" spans="2:6" x14ac:dyDescent="0.25">
      <c r="B16" s="23" t="s">
        <v>48</v>
      </c>
      <c r="C16" s="25" t="str">
        <v>Extra payments (Optional)</v>
      </c>
      <c r="E16" t="s">
        <v>8</v>
      </c>
      <c r="F16" t="s">
        <v>66</v>
      </c>
    </row>
    <row r="17" spans="2:6" x14ac:dyDescent="0.25">
      <c r="B17" s="23" t="s">
        <v>49</v>
      </c>
      <c r="C17" s="25" t="str">
        <v>Monthly Loan Payment</v>
      </c>
      <c r="E17" t="s">
        <v>124</v>
      </c>
      <c r="F17" t="s">
        <v>84</v>
      </c>
    </row>
    <row r="18" spans="2:6" x14ac:dyDescent="0.25">
      <c r="B18" s="23" t="s">
        <v>50</v>
      </c>
      <c r="C18" s="25" t="str">
        <v>Total Loan Payments</v>
      </c>
      <c r="E18" t="s">
        <v>10</v>
      </c>
      <c r="F18" t="s">
        <v>67</v>
      </c>
    </row>
    <row r="19" spans="2:6" x14ac:dyDescent="0.25">
      <c r="B19" s="23" t="s">
        <v>51</v>
      </c>
      <c r="C19" s="25" t="str">
        <v>Total Interest</v>
      </c>
      <c r="E19" t="s">
        <v>123</v>
      </c>
      <c r="F19" t="s">
        <v>68</v>
      </c>
    </row>
    <row r="20" spans="2:6" x14ac:dyDescent="0.25">
      <c r="B20" s="23" t="s">
        <v>52</v>
      </c>
      <c r="C20" s="25" t="str">
        <v>Scheduled No. of Payments</v>
      </c>
      <c r="E20" t="s">
        <v>125</v>
      </c>
      <c r="F20" t="s">
        <v>69</v>
      </c>
    </row>
    <row r="21" spans="2:6" x14ac:dyDescent="0.25">
      <c r="B21" s="23" t="s">
        <v>53</v>
      </c>
      <c r="C21" s="25" t="str">
        <v>Actual No. of Payments</v>
      </c>
      <c r="E21" t="s">
        <v>126</v>
      </c>
      <c r="F21" t="s">
        <v>70</v>
      </c>
    </row>
    <row r="22" spans="2:6" x14ac:dyDescent="0.25">
      <c r="B22" s="23" t="s">
        <v>54</v>
      </c>
      <c r="C22" s="25" t="str">
        <v>Saved-off years</v>
      </c>
      <c r="E22" t="s">
        <v>11</v>
      </c>
      <c r="F22" t="s">
        <v>71</v>
      </c>
    </row>
    <row r="23" spans="2:6" x14ac:dyDescent="0.25">
      <c r="B23" s="23" t="s">
        <v>55</v>
      </c>
      <c r="C23" s="25" t="str">
        <v>Total Early Payments</v>
      </c>
      <c r="E23" t="s">
        <v>127</v>
      </c>
      <c r="F23" t="s">
        <v>72</v>
      </c>
    </row>
    <row r="24" spans="2:6" x14ac:dyDescent="0.25">
      <c r="B24" s="23" t="s">
        <v>88</v>
      </c>
      <c r="C24" s="25" t="str">
        <v>Pmt No</v>
      </c>
      <c r="E24" t="s">
        <v>15</v>
      </c>
      <c r="F24" t="s">
        <v>73</v>
      </c>
    </row>
    <row r="25" spans="2:6" x14ac:dyDescent="0.25">
      <c r="B25" s="23" t="s">
        <v>89</v>
      </c>
      <c r="C25" s="25" t="str">
        <v>Payment Date</v>
      </c>
      <c r="E25" t="s">
        <v>16</v>
      </c>
      <c r="F25" t="s">
        <v>74</v>
      </c>
    </row>
    <row r="26" spans="2:6" x14ac:dyDescent="0.25">
      <c r="B26" s="23" t="s">
        <v>90</v>
      </c>
      <c r="C26" s="25" t="str">
        <v>Beginning Balance</v>
      </c>
      <c r="E26" t="s">
        <v>17</v>
      </c>
      <c r="F26" t="s">
        <v>75</v>
      </c>
    </row>
    <row r="27" spans="2:6" x14ac:dyDescent="0.25">
      <c r="B27" s="23" t="s">
        <v>91</v>
      </c>
      <c r="C27" s="25" t="str">
        <v>Extra Payment</v>
      </c>
      <c r="E27" t="s">
        <v>18</v>
      </c>
      <c r="F27" t="s">
        <v>76</v>
      </c>
    </row>
    <row r="28" spans="2:6" x14ac:dyDescent="0.25">
      <c r="B28" s="23" t="s">
        <v>92</v>
      </c>
      <c r="C28" s="25" t="str">
        <v>Scheduled Payment</v>
      </c>
      <c r="E28" t="s">
        <v>19</v>
      </c>
      <c r="F28" t="s">
        <v>77</v>
      </c>
    </row>
    <row r="29" spans="2:6" x14ac:dyDescent="0.25">
      <c r="B29" s="23" t="s">
        <v>93</v>
      </c>
      <c r="C29" s="25" t="str">
        <v>Property Tax</v>
      </c>
      <c r="E29" t="s">
        <v>20</v>
      </c>
      <c r="F29" t="s">
        <v>78</v>
      </c>
    </row>
    <row r="30" spans="2:6" x14ac:dyDescent="0.25">
      <c r="B30" s="23" t="s">
        <v>94</v>
      </c>
      <c r="C30" s="25" t="str">
        <v>Total Payment</v>
      </c>
      <c r="E30" t="s">
        <v>21</v>
      </c>
      <c r="F30" t="s">
        <v>79</v>
      </c>
    </row>
    <row r="31" spans="2:6" x14ac:dyDescent="0.25">
      <c r="B31" s="23" t="s">
        <v>37</v>
      </c>
      <c r="C31" s="25" t="str">
        <v>Interest</v>
      </c>
      <c r="E31" t="s">
        <v>22</v>
      </c>
      <c r="F31" t="s">
        <v>80</v>
      </c>
    </row>
    <row r="32" spans="2:6" x14ac:dyDescent="0.25">
      <c r="B32" s="23" t="s">
        <v>38</v>
      </c>
      <c r="C32" s="25" t="str">
        <v>Principal</v>
      </c>
      <c r="E32" t="s">
        <v>23</v>
      </c>
      <c r="F32" t="s">
        <v>23</v>
      </c>
    </row>
    <row r="33" spans="2:6" x14ac:dyDescent="0.25">
      <c r="B33" s="23" t="s">
        <v>95</v>
      </c>
      <c r="C33" s="25" t="str">
        <v>Ending Balance</v>
      </c>
      <c r="E33" t="s">
        <v>24</v>
      </c>
      <c r="F33" t="s">
        <v>81</v>
      </c>
    </row>
    <row r="34" spans="2:6" x14ac:dyDescent="0.25">
      <c r="B34" s="23" t="s">
        <v>96</v>
      </c>
      <c r="C34" s="25" t="str">
        <v>Cumulative Interest</v>
      </c>
      <c r="E34" t="s">
        <v>25</v>
      </c>
      <c r="F34" t="s">
        <v>82</v>
      </c>
    </row>
    <row r="35" spans="2:6" x14ac:dyDescent="0.25">
      <c r="B35" s="23" t="s">
        <v>97</v>
      </c>
      <c r="C35" s="25" t="str">
        <v>Cumulative Principal</v>
      </c>
      <c r="E35" t="s">
        <v>26</v>
      </c>
      <c r="F35" t="s">
        <v>83</v>
      </c>
    </row>
    <row r="36" spans="2:6" x14ac:dyDescent="0.25">
      <c r="B36" s="23" t="s">
        <v>39</v>
      </c>
      <c r="C36" s="25" t="str">
        <v>Visible</v>
      </c>
      <c r="E36" t="s">
        <v>14</v>
      </c>
      <c r="F36" t="s">
        <v>14</v>
      </c>
    </row>
    <row r="37" spans="2:6" x14ac:dyDescent="0.25">
      <c r="B37" s="23" t="s">
        <v>98</v>
      </c>
      <c r="C37" s="25" t="str">
        <v>Year</v>
      </c>
      <c r="E37" t="s">
        <v>28</v>
      </c>
      <c r="F37" t="s">
        <v>102</v>
      </c>
    </row>
    <row r="38" spans="2:6" x14ac:dyDescent="0.25">
      <c r="B38" s="23" t="s">
        <v>99</v>
      </c>
      <c r="C38" s="25" t="str">
        <v>Remaining</v>
      </c>
      <c r="E38" t="s">
        <v>29</v>
      </c>
      <c r="F38" t="s">
        <v>103</v>
      </c>
    </row>
    <row r="39" spans="2:6" x14ac:dyDescent="0.25">
      <c r="B39" s="23" t="s">
        <v>100</v>
      </c>
      <c r="C39" s="25" t="str">
        <v>Interest Paid</v>
      </c>
      <c r="E39" t="s">
        <v>30</v>
      </c>
      <c r="F39" t="s">
        <v>104</v>
      </c>
    </row>
    <row r="40" spans="2:6" x14ac:dyDescent="0.25">
      <c r="B40" s="23" t="s">
        <v>101</v>
      </c>
      <c r="C40" s="25" t="str">
        <v>Principal Paid</v>
      </c>
      <c r="E40" t="s">
        <v>31</v>
      </c>
      <c r="F40" t="s">
        <v>105</v>
      </c>
    </row>
    <row r="41" spans="2:6" x14ac:dyDescent="0.25">
      <c r="B41" s="23" t="s">
        <v>40</v>
      </c>
      <c r="C41" s="25" t="b">
        <v>1</v>
      </c>
      <c r="E41" t="b">
        <v>1</v>
      </c>
      <c r="F41" t="s">
        <v>114</v>
      </c>
    </row>
    <row r="42" spans="2:6" x14ac:dyDescent="0.25">
      <c r="B42" s="23" t="s">
        <v>41</v>
      </c>
      <c r="C42" s="25" t="b">
        <v>0</v>
      </c>
      <c r="E42" t="b">
        <v>0</v>
      </c>
      <c r="F42" t="s">
        <v>115</v>
      </c>
    </row>
    <row r="43" spans="2:6" x14ac:dyDescent="0.25">
      <c r="B43" s="23" t="s">
        <v>106</v>
      </c>
      <c r="C43" s="25" t="str">
        <v>Amortization Chart</v>
      </c>
      <c r="E43" t="s">
        <v>107</v>
      </c>
      <c r="F43" t="s">
        <v>108</v>
      </c>
    </row>
    <row r="44" spans="2:6" x14ac:dyDescent="0.25">
      <c r="B44" s="23" t="s">
        <v>120</v>
      </c>
      <c r="C44" s="25" t="str">
        <v>Enable Property Tax</v>
      </c>
      <c r="E44" t="s">
        <v>13</v>
      </c>
      <c r="F44" t="s">
        <v>121</v>
      </c>
    </row>
    <row r="45" spans="2:6" x14ac:dyDescent="0.25">
      <c r="B45" s="23" t="s">
        <v>119</v>
      </c>
      <c r="C45" s="25" t="str">
        <v>Enable Optional Payment</v>
      </c>
      <c r="E45" t="s">
        <v>12</v>
      </c>
      <c r="F45" t="s">
        <v>122</v>
      </c>
    </row>
    <row r="46" spans="2:6" x14ac:dyDescent="0.25">
      <c r="B46" s="23" t="s">
        <v>128</v>
      </c>
      <c r="C46" s="25" t="str">
        <v>Your Monthly Payment</v>
      </c>
      <c r="E46" t="s">
        <v>133</v>
      </c>
      <c r="F46" t="s">
        <v>129</v>
      </c>
    </row>
    <row r="47" spans="2:6" x14ac:dyDescent="0.25">
      <c r="B47" s="23" t="s">
        <v>131</v>
      </c>
      <c r="C47" s="25" t="str">
        <v>Year Fixed Loan Term</v>
      </c>
      <c r="E47" t="s">
        <v>132</v>
      </c>
      <c r="F47" t="s">
        <v>130</v>
      </c>
    </row>
  </sheetData>
  <sortState xmlns:xlrd2="http://schemas.microsoft.com/office/spreadsheetml/2017/richdata2" ref="E26:G37">
    <sortCondition ref="G26:G37"/>
  </sortState>
  <dataValidations count="10">
    <dataValidation allowBlank="1" showInputMessage="1" showErrorMessage="1" prompt="Total payment is automatically updated in this column" sqref="E30:E32 E34:E35" xr:uid="{31229E10-8B7B-4B7C-AC32-A8A61236A1E7}"/>
    <dataValidation allowBlank="1" showInputMessage="1" showErrorMessage="1" prompt="Principal is automatically updated in this column" sqref="E31:E32 E34:E35" xr:uid="{57A65F45-FD46-4208-8704-654B5E5B31EB}"/>
    <dataValidation allowBlank="1" showInputMessage="1" showErrorMessage="1" prompt="Scheduled payment is automatically updated in this column" sqref="E31:E32 E28:E29 E34:E35" xr:uid="{4B26DB68-9696-4F3A-87CE-7011385E9F2A}"/>
    <dataValidation allowBlank="1" showInputMessage="1" showErrorMessage="1" prompt="Payment number is automatically updated in this column" sqref="E24" xr:uid="{9874F000-CA0A-4F3C-8DBE-B102D0576F65}"/>
    <dataValidation allowBlank="1" showInputMessage="1" showErrorMessage="1" prompt="Payment date is automatically updated in this column" sqref="E25" xr:uid="{F04EB16C-19C4-41F9-9D1B-CAA42906C61E}"/>
    <dataValidation allowBlank="1" showInputMessage="1" showErrorMessage="1" prompt="Beginning balance is automatically updated in this column" sqref="E26" xr:uid="{C6549231-49A5-4504-9782-18DA127155C4}"/>
    <dataValidation allowBlank="1" showInputMessage="1" showErrorMessage="1" prompt="Extra payment is automatically updated in this column" sqref="E27:E29" xr:uid="{3F9EECAB-1319-4642-9CC3-650D8BC37A50}"/>
    <dataValidation allowBlank="1" showInputMessage="1" showErrorMessage="1" prompt="Interest is automatically updated in this column" sqref="E31 E34" xr:uid="{9D265CA9-F8A0-4D8A-B33D-BB105D59BB3F}"/>
    <dataValidation allowBlank="1" showInputMessage="1" showErrorMessage="1" prompt="Ending balance is automatically updated in this column" sqref="E33" xr:uid="{3A67F768-C1C3-4242-8B4C-13E9BB684BF7}"/>
    <dataValidation type="list" allowBlank="1" showInputMessage="1" showErrorMessage="1" sqref="C2" xr:uid="{F82BA534-5D58-4B6C-90BA-AF566C1D5839}">
      <formula1>language_list</formula1>
    </dataValidation>
  </dataValidations>
  <pageMargins left="0.7" right="0.7" top="0.75" bottom="0.75" header="0.3" footer="0.3"/>
  <pageSetup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632373-85FD-403C-89D9-E28E6184C7F2}">
  <sheetPr codeName="Sheet4"/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67</vt:i4>
      </vt:variant>
    </vt:vector>
  </HeadingPairs>
  <TitlesOfParts>
    <vt:vector size="70" baseType="lpstr">
      <vt:lpstr>Mortgage Loan Calculator</vt:lpstr>
      <vt:lpstr>Configuration</vt:lpstr>
      <vt:lpstr>Translation</vt:lpstr>
      <vt:lpstr>actual_no_of_payments</vt:lpstr>
      <vt:lpstr>actual_no_of_payments_label</vt:lpstr>
      <vt:lpstr>amortization_chart</vt:lpstr>
      <vt:lpstr>beginning_balance_label</vt:lpstr>
      <vt:lpstr>chart_title</vt:lpstr>
      <vt:lpstr>cumulative_interest_label</vt:lpstr>
      <vt:lpstr>cumulative_principal_label</vt:lpstr>
      <vt:lpstr>enable_optional_payment</vt:lpstr>
      <vt:lpstr>enable_optional_payment_label</vt:lpstr>
      <vt:lpstr>enable_property_tax</vt:lpstr>
      <vt:lpstr>enable_property_tax_label</vt:lpstr>
      <vt:lpstr>ending_balance</vt:lpstr>
      <vt:lpstr>ending_balance_label</vt:lpstr>
      <vt:lpstr>extra_payment_label</vt:lpstr>
      <vt:lpstr>extra_payments</vt:lpstr>
      <vt:lpstr>extra_payments_label</vt:lpstr>
      <vt:lpstr>false_label</vt:lpstr>
      <vt:lpstr>interest_label</vt:lpstr>
      <vt:lpstr>interest_paid_label</vt:lpstr>
      <vt:lpstr>interest_rate</vt:lpstr>
      <vt:lpstr>interest_rate_label</vt:lpstr>
      <vt:lpstr>language</vt:lpstr>
      <vt:lpstr>language_label</vt:lpstr>
      <vt:lpstr>language_list</vt:lpstr>
      <vt:lpstr>lender_name</vt:lpstr>
      <vt:lpstr>loan_amount</vt:lpstr>
      <vt:lpstr>loan_amount_label</vt:lpstr>
      <vt:lpstr>loan_details_label</vt:lpstr>
      <vt:lpstr>loan_period</vt:lpstr>
      <vt:lpstr>loan_period_label</vt:lpstr>
      <vt:lpstr>loan_start_date</vt:lpstr>
      <vt:lpstr>loan_start_date_label</vt:lpstr>
      <vt:lpstr>loan_summary_label</vt:lpstr>
      <vt:lpstr>mortgage_loan_calculator_label</vt:lpstr>
      <vt:lpstr>payment_date_label</vt:lpstr>
      <vt:lpstr>payment_number_label</vt:lpstr>
      <vt:lpstr>payment_schedule_grid</vt:lpstr>
      <vt:lpstr>payments_per_year</vt:lpstr>
      <vt:lpstr>payments_per_year_label</vt:lpstr>
      <vt:lpstr>principal_label</vt:lpstr>
      <vt:lpstr>principal_paid_label</vt:lpstr>
      <vt:lpstr>property_tax_amount</vt:lpstr>
      <vt:lpstr>property_tax_amount_label</vt:lpstr>
      <vt:lpstr>property_tax_label</vt:lpstr>
      <vt:lpstr>remaining_label</vt:lpstr>
      <vt:lpstr>saved_off_years</vt:lpstr>
      <vt:lpstr>saved_off_years_label</vt:lpstr>
      <vt:lpstr>scheduled_no_of_payments</vt:lpstr>
      <vt:lpstr>scheduled_no_of_payments_label</vt:lpstr>
      <vt:lpstr>scheduled_payment_amt</vt:lpstr>
      <vt:lpstr>scheduled_payment_amt_label</vt:lpstr>
      <vt:lpstr>scheduled_payment_label</vt:lpstr>
      <vt:lpstr>show_amortization_table_label</vt:lpstr>
      <vt:lpstr>show_detailed_options</vt:lpstr>
      <vt:lpstr>show_detailed_options_label</vt:lpstr>
      <vt:lpstr>total_early_payments</vt:lpstr>
      <vt:lpstr>total_early_payments_label</vt:lpstr>
      <vt:lpstr>total_interest</vt:lpstr>
      <vt:lpstr>total_interest_label</vt:lpstr>
      <vt:lpstr>total_loan_payments</vt:lpstr>
      <vt:lpstr>total_loan_payments_label</vt:lpstr>
      <vt:lpstr>total_payment_label</vt:lpstr>
      <vt:lpstr>true_label</vt:lpstr>
      <vt:lpstr>visible_label</vt:lpstr>
      <vt:lpstr>year_fixed_loan_term_label</vt:lpstr>
      <vt:lpstr>year_label</vt:lpstr>
      <vt:lpstr>your_monthly_payment_label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Ugur Kadakal</cp:lastModifiedBy>
  <dcterms:created xsi:type="dcterms:W3CDTF">2023-06-08T10:46:40Z</dcterms:created>
  <dcterms:modified xsi:type="dcterms:W3CDTF">2024-02-26T21:16:47Z</dcterms:modified>
</cp:coreProperties>
</file>